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GAT\Downloads\"/>
    </mc:Choice>
  </mc:AlternateContent>
  <xr:revisionPtr revIDLastSave="0" documentId="13_ncr:1_{AF2AAF85-A2C9-4943-8402-A5AD925F6A14}" xr6:coauthVersionLast="47" xr6:coauthVersionMax="47" xr10:uidLastSave="{00000000-0000-0000-0000-000000000000}"/>
  <bookViews>
    <workbookView xWindow="-120" yWindow="-120" windowWidth="29040" windowHeight="15840" tabRatio="716" activeTab="4" xr2:uid="{00000000-000D-0000-FFFF-FFFF00000000}"/>
  </bookViews>
  <sheets>
    <sheet name="ขั้นตอนการกรอกข้อมูล" sheetId="6" r:id="rId1"/>
    <sheet name="1. รายละเอียด-วัสดุอุปกรณ์" sheetId="2" r:id="rId2"/>
    <sheet name="2.รายละเอียด-ค่าแรง" sheetId="13" r:id="rId3"/>
    <sheet name="Sheet2" sheetId="11" state="hidden" r:id="rId4"/>
    <sheet name="3. โส้หุ้ยการผลิต " sheetId="4" r:id="rId5"/>
    <sheet name="4.รายได้" sheetId="5" r:id="rId6"/>
    <sheet name="สรุป" sheetId="14" r:id="rId7"/>
    <sheet name="สรุปเพิ่มรายได้" sheetId="8" state="hidden" r:id="rId8"/>
    <sheet name="ตำแหน่ง" sheetId="7" state="hidden" r:id="rId9"/>
    <sheet name="Man-hour" sheetId="9" state="hidden" r:id="rId10"/>
    <sheet name="Sheet1" sheetId="10" state="hidden" r:id="rId11"/>
    <sheet name="list" sheetId="1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4" l="1"/>
  <c r="D11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E20" i="14"/>
  <c r="D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E14" i="14"/>
  <c r="D14" i="14"/>
  <c r="E13" i="14"/>
  <c r="D13" i="14"/>
  <c r="E5" i="14"/>
  <c r="E4" i="14"/>
  <c r="D67" i="13"/>
  <c r="C67" i="13"/>
  <c r="D10" i="14" s="1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R53" i="13"/>
  <c r="R52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R43" i="13"/>
  <c r="R42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R33" i="13"/>
  <c r="R32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R23" i="13"/>
  <c r="R22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R13" i="13"/>
  <c r="D6" i="4"/>
  <c r="E10" i="8" s="1"/>
  <c r="B5" i="12"/>
  <c r="C3" i="2"/>
  <c r="D4" i="14" s="1"/>
  <c r="B4" i="12"/>
  <c r="B3" i="12"/>
  <c r="B2" i="12"/>
  <c r="B3" i="10"/>
  <c r="B4" i="10"/>
  <c r="B5" i="10"/>
  <c r="B6" i="10"/>
  <c r="D9" i="8"/>
  <c r="C10" i="2"/>
  <c r="D5" i="14" s="1"/>
  <c r="C6" i="4"/>
  <c r="D10" i="8" s="1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E18" i="8"/>
  <c r="D18" i="8"/>
  <c r="D17" i="8"/>
  <c r="E17" i="8"/>
  <c r="C17" i="8"/>
  <c r="C16" i="8"/>
  <c r="E14" i="8"/>
  <c r="D14" i="8"/>
  <c r="F14" i="8" s="1"/>
  <c r="E13" i="8"/>
  <c r="D13" i="8"/>
  <c r="F13" i="8" s="1"/>
  <c r="E12" i="8"/>
  <c r="D12" i="8"/>
  <c r="F12" i="8" s="1"/>
  <c r="E5" i="8"/>
  <c r="D5" i="8"/>
  <c r="E4" i="8"/>
  <c r="E9" i="8"/>
  <c r="F21" i="8" l="1"/>
  <c r="F18" i="8"/>
  <c r="F22" i="8"/>
  <c r="F5" i="8"/>
  <c r="D4" i="8"/>
  <c r="F4" i="8" s="1"/>
  <c r="F9" i="8"/>
  <c r="E10" i="14"/>
  <c r="F10" i="14" s="1"/>
  <c r="D25" i="13"/>
  <c r="N15" i="13"/>
  <c r="I35" i="13"/>
  <c r="H35" i="13"/>
  <c r="G35" i="13"/>
  <c r="F35" i="13"/>
  <c r="H25" i="13"/>
  <c r="L35" i="13"/>
  <c r="F25" i="13"/>
  <c r="O15" i="13"/>
  <c r="K15" i="13"/>
  <c r="N35" i="13"/>
  <c r="K35" i="13"/>
  <c r="E25" i="13"/>
  <c r="P15" i="13"/>
  <c r="J15" i="13"/>
  <c r="O35" i="13"/>
  <c r="J35" i="13"/>
  <c r="J25" i="13"/>
  <c r="M15" i="13"/>
  <c r="M35" i="13"/>
  <c r="I25" i="13"/>
  <c r="G25" i="13"/>
  <c r="Q15" i="13"/>
  <c r="L15" i="13"/>
  <c r="F11" i="14"/>
  <c r="F24" i="14"/>
  <c r="F23" i="14"/>
  <c r="F18" i="14"/>
  <c r="F17" i="14"/>
  <c r="E26" i="14"/>
  <c r="F13" i="14"/>
  <c r="D26" i="14"/>
  <c r="F15" i="14"/>
  <c r="F25" i="14"/>
  <c r="F22" i="14"/>
  <c r="F21" i="14"/>
  <c r="F19" i="14"/>
  <c r="F20" i="14"/>
  <c r="F16" i="14"/>
  <c r="F5" i="14"/>
  <c r="F14" i="14"/>
  <c r="F4" i="14"/>
  <c r="C25" i="13"/>
  <c r="G55" i="13"/>
  <c r="F55" i="13"/>
  <c r="E55" i="13"/>
  <c r="D55" i="13"/>
  <c r="C55" i="13"/>
  <c r="R54" i="13"/>
  <c r="N45" i="13"/>
  <c r="D45" i="13"/>
  <c r="Q35" i="13"/>
  <c r="E35" i="13"/>
  <c r="C45" i="13"/>
  <c r="R44" i="13"/>
  <c r="N25" i="13"/>
  <c r="M25" i="13"/>
  <c r="L25" i="13"/>
  <c r="K25" i="13"/>
  <c r="M45" i="13"/>
  <c r="J45" i="13"/>
  <c r="E45" i="13"/>
  <c r="D35" i="13"/>
  <c r="O25" i="13"/>
  <c r="I15" i="13"/>
  <c r="H15" i="13"/>
  <c r="G15" i="13"/>
  <c r="F15" i="13"/>
  <c r="E15" i="13"/>
  <c r="D15" i="13"/>
  <c r="C15" i="13"/>
  <c r="R14" i="13"/>
  <c r="Q55" i="13"/>
  <c r="C66" i="13" s="1"/>
  <c r="P55" i="13"/>
  <c r="N55" i="13"/>
  <c r="L55" i="13"/>
  <c r="J55" i="13"/>
  <c r="H55" i="13"/>
  <c r="P45" i="13"/>
  <c r="I45" i="13"/>
  <c r="G45" i="13"/>
  <c r="C35" i="13"/>
  <c r="F45" i="13"/>
  <c r="O55" i="13"/>
  <c r="M55" i="13"/>
  <c r="K55" i="13"/>
  <c r="I55" i="13"/>
  <c r="Q45" i="13"/>
  <c r="L45" i="13"/>
  <c r="K45" i="13"/>
  <c r="H45" i="13"/>
  <c r="P35" i="13"/>
  <c r="P25" i="13"/>
  <c r="O45" i="13"/>
  <c r="R34" i="13"/>
  <c r="Q25" i="13"/>
  <c r="R24" i="13"/>
  <c r="F20" i="8"/>
  <c r="F23" i="8"/>
  <c r="F17" i="8"/>
  <c r="F19" i="8"/>
  <c r="F10" i="8"/>
  <c r="G13" i="14" l="1"/>
  <c r="R15" i="13"/>
  <c r="C64" i="13" s="1"/>
  <c r="D7" i="14" s="1"/>
  <c r="R55" i="13"/>
  <c r="R45" i="13"/>
  <c r="D65" i="13" s="1"/>
  <c r="E8" i="14" s="1"/>
  <c r="F26" i="14"/>
  <c r="R35" i="13"/>
  <c r="C65" i="13" s="1"/>
  <c r="D8" i="14" s="1"/>
  <c r="R25" i="13"/>
  <c r="D64" i="13" s="1"/>
  <c r="E7" i="14" s="1"/>
  <c r="D66" i="13" l="1"/>
  <c r="D12" i="14"/>
  <c r="F8" i="14"/>
  <c r="E12" i="14"/>
  <c r="F7" i="14"/>
  <c r="E9" i="14" l="1"/>
  <c r="F9" i="14" s="1"/>
  <c r="C17" i="4"/>
  <c r="D17" i="4" s="1"/>
  <c r="F12" i="14"/>
  <c r="G3" i="14" s="1"/>
  <c r="D7" i="8"/>
  <c r="D8" i="8"/>
  <c r="E8" i="8"/>
  <c r="E7" i="8"/>
  <c r="F8" i="8" l="1"/>
  <c r="D16" i="8"/>
  <c r="D11" i="8"/>
  <c r="D15" i="8" s="1"/>
  <c r="E16" i="8"/>
  <c r="F7" i="8"/>
  <c r="E11" i="8"/>
  <c r="E15" i="8" s="1"/>
  <c r="F16" i="8" l="1"/>
  <c r="F11" i="8"/>
  <c r="F15" i="8" s="1"/>
  <c r="D24" i="8"/>
  <c r="E24" i="8"/>
  <c r="F24" i="8" l="1"/>
  <c r="G12" i="8"/>
  <c r="G3" i="8"/>
</calcChain>
</file>

<file path=xl/sharedStrings.xml><?xml version="1.0" encoding="utf-8"?>
<sst xmlns="http://schemas.openxmlformats.org/spreadsheetml/2006/main" count="380" uniqueCount="143">
  <si>
    <t>เรียน นักประดิษฐ์</t>
  </si>
  <si>
    <t>ขั้นตอนการกรอกข้อมูลคำนวณรอบตัดสินมีดังนี้</t>
  </si>
  <si>
    <t xml:space="preserve">1. กรอกข้อมูลใน Sheet สีเหลืองทั้งหมด </t>
  </si>
  <si>
    <r>
      <rPr>
        <sz val="11"/>
        <color rgb="FF000000"/>
        <rFont val="Tahoma"/>
        <family val="2"/>
        <scheme val="minor"/>
      </rPr>
      <t>4.รายได้</t>
    </r>
    <r>
      <rPr>
        <sz val="11"/>
        <color rgb="FFFF0000"/>
        <rFont val="Tahoma"/>
        <family val="2"/>
        <scheme val="minor"/>
      </rPr>
      <t xml:space="preserve"> กรอกข้อมูลในช่องสีขาว</t>
    </r>
  </si>
  <si>
    <t>2. กรอกข้อมูลเฉพาะในช่องสีขาวเท่านั้น</t>
  </si>
  <si>
    <t>1. วัสดุอุปกรณ์</t>
  </si>
  <si>
    <t xml:space="preserve">ก่อนมีสิ่งประดิษฐ์ </t>
  </si>
  <si>
    <t>หลังมีสิ่งประดิษฐ์</t>
  </si>
  <si>
    <t xml:space="preserve">  1.1  รวมค่าวัสดุอุปกรณ์ทางตรง (บาท)</t>
  </si>
  <si>
    <t>1.1.1</t>
  </si>
  <si>
    <t>1.1.2</t>
  </si>
  <si>
    <t>1.1.3</t>
  </si>
  <si>
    <t>1.1.4</t>
  </si>
  <si>
    <t>1.1.5</t>
  </si>
  <si>
    <t xml:space="preserve">  1.2  รวมค่าวัสดุอุปกรณ์ทางอ้อม (บาท)</t>
  </si>
  <si>
    <t>1.2.1</t>
  </si>
  <si>
    <t>1.2.2</t>
  </si>
  <si>
    <t>1.2.3</t>
  </si>
  <si>
    <t>1.2.4</t>
  </si>
  <si>
    <t>1.2.5</t>
  </si>
  <si>
    <t>ก่อนมีสิ่งประดิษฐ์ (ครั้ง)</t>
  </si>
  <si>
    <t>หลังมีสิ่งประดิษฐ์ (ครั้ง)</t>
  </si>
  <si>
    <t>ความถี่ในการทำงานต่อเดือน</t>
  </si>
  <si>
    <t>หมายเหตุ</t>
  </si>
  <si>
    <t>ค่าวัสดุก่อนมีสิ่งประดิษฐ์ หมายถึง วัสดุที่ใช้งานทั้งหมดก่อนมีสิ่งประดิษฐ์</t>
  </si>
  <si>
    <t xml:space="preserve">1.1 วัสดุอุปกรณ์ทางตรง หมายถึง วัสดุอุปกรณ์ที่นำมาใช้ในงานนั้นโดยตรง โดยส่วนใหญ่จะเป็นส่วนประกอบหลักของงานนั้นๆ </t>
  </si>
  <si>
    <t>1.2  วัสดุอุปกรณ์ทางอ้อม หมายถึง วัสดุอุปกรณ์ที่นำมาเป็นส่วนประกอบในงานนั้น เช่น ผ้าเช็ดมือ กระดาษ กาว กระดาษทราย เป็นต้น</t>
  </si>
  <si>
    <t>ก่อนมีสิ่งประดิษฐ์ หมายถึง ก่อนทำสิ่งประดิษฐ์</t>
  </si>
  <si>
    <t>หลังมีสิ่งประดิษฐ์ หมายถึง ระหว่างคิดค้นสิ่งประดิษฐ์ รวมถึงหลังมีสิ่งประดิษฐ์</t>
  </si>
  <si>
    <t>ปีก่อนมีสิ่งประดิษฐ์</t>
  </si>
  <si>
    <t xml:space="preserve">ปีหลังมีสิ่งประดิษฐ์ </t>
  </si>
  <si>
    <t>เงินเดือนทางตรง ก่อนมีสิ่งประดิษฐ์</t>
  </si>
  <si>
    <t>คนที่ 1</t>
  </si>
  <si>
    <t>คนที่ 2</t>
  </si>
  <si>
    <t>คนที่ 3</t>
  </si>
  <si>
    <t>คนที่ 4</t>
  </si>
  <si>
    <t>คนที่ 5</t>
  </si>
  <si>
    <t>คนที่ 6</t>
  </si>
  <si>
    <t>คนที่ 7</t>
  </si>
  <si>
    <t>คนที่ 8</t>
  </si>
  <si>
    <t>คนที่ 9</t>
  </si>
  <si>
    <t>คนที่ 10</t>
  </si>
  <si>
    <t>คนที่ 11</t>
  </si>
  <si>
    <t>คนที่ 12</t>
  </si>
  <si>
    <t>คนที่ 13</t>
  </si>
  <si>
    <t>คนที่ 14</t>
  </si>
  <si>
    <t>คนที่ 15</t>
  </si>
  <si>
    <t>รวม</t>
  </si>
  <si>
    <t>ตำแหน่ง</t>
  </si>
  <si>
    <t>ระดับ</t>
  </si>
  <si>
    <t>ช.</t>
  </si>
  <si>
    <t>ชั่วโมงทำงาน</t>
  </si>
  <si>
    <t>เงินเดือน+ส่วนควบ ต่อชั่วโมง</t>
  </si>
  <si>
    <t>เงินเดือนทางตรง หลังมีสิ่งประดิษฐ์</t>
  </si>
  <si>
    <t>เงินเดือนทางอ้อม ก่อนมีสิ่งประดิษฐ์</t>
  </si>
  <si>
    <t>วก.</t>
  </si>
  <si>
    <t>เงินเดือนทางอ้อม หลังมีสิ่งประดิษฐ์</t>
  </si>
  <si>
    <t>วศ.</t>
  </si>
  <si>
    <t>ก่อนมีสิ่งประดิษฐ์</t>
  </si>
  <si>
    <t>ค่าจ้างเหมาแรงงาน (ถ้ามี)</t>
  </si>
  <si>
    <t>2. เงินเดือน ค่าแรง ฯลฯ</t>
  </si>
  <si>
    <t xml:space="preserve">  2.1  เงินเดือนทางตรง</t>
  </si>
  <si>
    <t xml:space="preserve">  2.2  เงินเดือนทางอ้อม</t>
  </si>
  <si>
    <t>รายละเอียด</t>
  </si>
  <si>
    <t>หลังมีสิ่งประดิษฐ์ (บาท)</t>
  </si>
  <si>
    <t xml:space="preserve">3. รวมโส้หุ้ยการผลิต </t>
  </si>
  <si>
    <t xml:space="preserve"> หมายเหตุ          3.  โสหุ้ยการผลิต หมายถึง ค่าใช้จ่ายที่นอกเหนือจากค่าวัสดุอุปกรณ์ เงินเดือน เช่น ค่าสาธารณูปโภค ค่าบำรุงรักษาเครื่องจักร ค่าเช่า เป็นต้น</t>
  </si>
  <si>
    <t>อายุใช้งาน (ปี)</t>
  </si>
  <si>
    <t>ราคาทุน (บาท)</t>
  </si>
  <si>
    <t>ค่าเสื่อมต่อปี (บาท)</t>
  </si>
  <si>
    <t>(หากไม่มีรายได้ไม่จำเป็นต้องกรอก)</t>
  </si>
  <si>
    <t>ก่อนมีสิ่งประดิษฐ์ (บาท)</t>
  </si>
  <si>
    <t>ค่าใช้จ่าย</t>
  </si>
  <si>
    <t>ค่าความพร้อมจ่าย</t>
  </si>
  <si>
    <t>ค่าปรับตามสัญญา</t>
  </si>
  <si>
    <t>ค่าเสียโอกาสในการขายไฟ</t>
  </si>
  <si>
    <t>เพิ่มข้อมูลโปรดระบุ</t>
  </si>
  <si>
    <t>ต่อยอดทางธุรกิจ</t>
  </si>
  <si>
    <t>รายได้จากการขาย Software</t>
  </si>
  <si>
    <t>เพิ่มโอกาสในการขายถ่าน (ราคาถ่านต่อตัน)</t>
  </si>
  <si>
    <t>ตารางประกอบการคำนวณต้นทุนหรือการเพิ่มรายได้</t>
  </si>
  <si>
    <t>ผลต่าง</t>
  </si>
  <si>
    <t>ผลต่างคิดเป็นเปอร์เซ็นต์</t>
  </si>
  <si>
    <t>ลดต้นทุน</t>
  </si>
  <si>
    <t>1.วัสดุอุปกรณ์</t>
  </si>
  <si>
    <t xml:space="preserve">   1.1 วัสดุอุปกรณ์ทางตรง</t>
  </si>
  <si>
    <t xml:space="preserve">   1.2 วัสดุอุปกรณ์ทางอ้อม</t>
  </si>
  <si>
    <t xml:space="preserve">   2.1 เงินเดือนทางตรง</t>
  </si>
  <si>
    <t xml:space="preserve">   2.2 เงินเดือนทางอ้อม</t>
  </si>
  <si>
    <t xml:space="preserve">   2.3 ค่าจ้างเหมาแรงงาน</t>
  </si>
  <si>
    <t xml:space="preserve">3. โสหุ้ยการผลิต </t>
  </si>
  <si>
    <t>เพิ่มรายได้</t>
  </si>
  <si>
    <t>หมายเหตุ: (นักประดิษฐ์สามารถกรอกข้อมูลเพิ่มเติมเพื่อเป็นข้อมูลให้กรรมการได้)</t>
  </si>
  <si>
    <t>ต้นทุน</t>
  </si>
  <si>
    <t>วท.</t>
  </si>
  <si>
    <t>นค.</t>
  </si>
  <si>
    <t>สถ.</t>
  </si>
  <si>
    <t>นธ.</t>
  </si>
  <si>
    <t>นพ.</t>
  </si>
  <si>
    <t>ทพ.</t>
  </si>
  <si>
    <t>ภส.</t>
  </si>
  <si>
    <t>พบ.</t>
  </si>
  <si>
    <t>บช.</t>
  </si>
  <si>
    <t>ศก.</t>
  </si>
  <si>
    <t>พช.</t>
  </si>
  <si>
    <t>ชก.</t>
  </si>
  <si>
    <t>สายงาน/ระดับ</t>
  </si>
  <si>
    <t>av all</t>
  </si>
  <si>
    <t>ผวก.</t>
  </si>
  <si>
    <t>รวห.</t>
  </si>
  <si>
    <t>รวย.</t>
  </si>
  <si>
    <t>รวบ.</t>
  </si>
  <si>
    <t>รวฟ.</t>
  </si>
  <si>
    <t>รวช.</t>
  </si>
  <si>
    <t>รวส.</t>
  </si>
  <si>
    <t>รวธ.</t>
  </si>
  <si>
    <t>รวพ.</t>
  </si>
  <si>
    <t>เฉลียภาพรวม</t>
  </si>
  <si>
    <t>Av all</t>
  </si>
  <si>
    <t>Type</t>
  </si>
  <si>
    <t>Level</t>
  </si>
  <si>
    <t>Salary</t>
  </si>
  <si>
    <t>av</t>
  </si>
  <si>
    <t>all</t>
  </si>
  <si>
    <t xml:space="preserve">y = -214.7x4 + 2821.7x3 - 9636x2 + 17795x + 12517 </t>
  </si>
  <si>
    <r>
      <rPr>
        <sz val="11"/>
        <color rgb="FF000000"/>
        <rFont val="Tahoma"/>
        <family val="2"/>
        <scheme val="minor"/>
      </rPr>
      <t xml:space="preserve">1.รายละเอียด-วัสดุอุปกรณ์ และความถี่ของการทำงานที่เกี่ยวข้องกับสิ่งประดิษฐ์ (ครั้ง/ปี) </t>
    </r>
    <r>
      <rPr>
        <sz val="11"/>
        <color rgb="FFFF0000"/>
        <rFont val="Tahoma"/>
        <family val="2"/>
        <scheme val="minor"/>
      </rPr>
      <t>กรอกข้อมูลในช่องสีขาว</t>
    </r>
  </si>
  <si>
    <r>
      <rPr>
        <sz val="11"/>
        <color rgb="FF000000"/>
        <rFont val="Tahoma"/>
        <family val="2"/>
        <scheme val="minor"/>
      </rPr>
      <t>3.โสหุ้ยการผลิต อายุการใช้งานสิ่งประดิษฐ์</t>
    </r>
    <r>
      <rPr>
        <sz val="11"/>
        <color rgb="FFFF0000"/>
        <rFont val="Tahoma"/>
        <family val="2"/>
        <scheme val="minor"/>
      </rPr>
      <t xml:space="preserve"> กรอกข้อมูลในช่องสีขาว</t>
    </r>
  </si>
  <si>
    <t>ค่าแรง ในการพัฒนาสิ่งประดิษฐ์</t>
  </si>
  <si>
    <t xml:space="preserve">  2.4  ค่าจ้างเหมาแรงงาน</t>
  </si>
  <si>
    <t>3.1 ไฟฟ้า</t>
  </si>
  <si>
    <t>3.2 น้ำ</t>
  </si>
  <si>
    <t>3.3 ค่าเช่า</t>
  </si>
  <si>
    <r>
      <t xml:space="preserve">ค่าวัสดุหลังมีสิ่งประดิษฐ์ หมายถึง วัสดุที่ใช้งานทั้งหมด </t>
    </r>
    <r>
      <rPr>
        <b/>
        <u/>
        <sz val="16"/>
        <color rgb="FFFF0000"/>
        <rFont val="TH Sarabun New"/>
        <family val="2"/>
      </rPr>
      <t>ที่นำมาทำสิ่งประดิษฐ์ รวมถึงวัสดุที่ใช้หลังมีสิ่งประดิษฐ์</t>
    </r>
  </si>
  <si>
    <t xml:space="preserve">   2.4 ค่าจ้างเหมาแรงงาน</t>
  </si>
  <si>
    <t xml:space="preserve">  2.3 ค่าแรงในการพัฒนาสิ่งประดิษฐ์</t>
  </si>
  <si>
    <t xml:space="preserve">   2.3 ค่าแรงในการพัฒนาสิ่งประดิษฐ์</t>
  </si>
  <si>
    <t>ค่าแรง/ค่าจ้างในการปฏิบัติงาน</t>
  </si>
  <si>
    <t>ค่าแรง/ค่าจ้างพัฒนาสิ่งประดิษฐ์</t>
  </si>
  <si>
    <t>เงินเดือน</t>
  </si>
  <si>
    <t>นักประดิษฐ์</t>
  </si>
  <si>
    <t xml:space="preserve">หมายเหตุ: 2.1 เงินเดือนทางตรง หมายถึง เงินเดือนของนักประดิษฐ์ที่ดำเนินการในงานนั้นโดยตรง โดยส่วนใหญ่จะเป็นผู้ปฏิบัติงานทำงานหลักของงานนั้นๆ </t>
  </si>
  <si>
    <t xml:space="preserve">            2.2  เงินเดือนทางอ้อม หมายถึง เงินเดือนของผู้ที่มีส่วนเกี่ยวข้องที่ไม่ใช้นักประดิษฐ์หลัก เช่น ที่ปรึกษา ผู้มีอำนาจอนุมัติงานในการทำงานนั้นๆ เป็นต้น</t>
  </si>
  <si>
    <r>
      <rPr>
        <sz val="11"/>
        <color rgb="FF000000"/>
        <rFont val="Tahoma"/>
        <family val="2"/>
      </rPr>
      <t xml:space="preserve">2.รายละเอียด-ค่าแรง กรอกปีก่อนมีสิ่งประดิษฐ์ ปีหลังมีสิ่งประดิษฐ์ </t>
    </r>
    <r>
      <rPr>
        <sz val="11"/>
        <color rgb="FF4472C4"/>
        <rFont val="Tahoma"/>
        <family val="2"/>
      </rPr>
      <t xml:space="preserve">ตำแหน่ง เงินเดือน </t>
    </r>
    <r>
      <rPr>
        <sz val="11"/>
        <color rgb="FF000000"/>
        <rFont val="Tahoma"/>
        <family val="2"/>
      </rPr>
      <t xml:space="preserve">และ </t>
    </r>
    <r>
      <rPr>
        <sz val="11"/>
        <color theme="4" tint="-0.249977111117893"/>
        <rFont val="Tahoma"/>
        <family val="2"/>
      </rPr>
      <t>ชั่วโมงการทำงาน</t>
    </r>
    <r>
      <rPr>
        <sz val="11"/>
        <color rgb="FF000000"/>
        <rFont val="Tahom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</si>
</sst>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1"/>
      <color rgb="FF000000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000000"/>
      <name val="Tahoma"/>
      <family val="2"/>
    </font>
    <font>
      <sz val="11"/>
      <color rgb="FF4472C4"/>
      <name val="Tahoma"/>
      <family val="2"/>
    </font>
    <font>
      <sz val="11"/>
      <color rgb="FFFF0000"/>
      <name val="Tahoma"/>
      <family val="2"/>
      <scheme val="minor"/>
    </font>
    <font>
      <sz val="11"/>
      <color theme="4" tint="-0.249977111117893"/>
      <name val="Tahoma"/>
      <family val="2"/>
    </font>
    <font>
      <b/>
      <sz val="16"/>
      <color rgb="FFFF0000"/>
      <name val="TH Sarabun New"/>
      <family val="2"/>
    </font>
    <font>
      <sz val="11"/>
      <color rgb="FF000000"/>
      <name val="Aptos Narrow"/>
      <family val="2"/>
    </font>
    <font>
      <sz val="16"/>
      <color rgb="FF000000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22"/>
      <color rgb="FFFF0000"/>
      <name val="Tahoma"/>
      <family val="2"/>
      <scheme val="minor"/>
    </font>
    <font>
      <sz val="11"/>
      <color theme="1"/>
      <name val="Tahoma"/>
      <family val="2"/>
    </font>
    <font>
      <b/>
      <u/>
      <sz val="16"/>
      <color rgb="FFFF0000"/>
      <name val="TH Sarabun New"/>
      <family val="2"/>
    </font>
    <font>
      <sz val="16"/>
      <name val="TH Sarabun New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ck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8" xfId="0" applyFont="1" applyFill="1" applyBorder="1"/>
    <xf numFmtId="0" fontId="3" fillId="4" borderId="8" xfId="0" applyFont="1" applyFill="1" applyBorder="1" applyAlignment="1">
      <alignment horizontal="center"/>
    </xf>
    <xf numFmtId="9" fontId="1" fillId="0" borderId="0" xfId="2" applyFont="1"/>
    <xf numFmtId="0" fontId="3" fillId="2" borderId="10" xfId="0" applyFont="1" applyFill="1" applyBorder="1"/>
    <xf numFmtId="0" fontId="1" fillId="2" borderId="10" xfId="0" applyFont="1" applyFill="1" applyBorder="1"/>
    <xf numFmtId="0" fontId="1" fillId="2" borderId="5" xfId="0" applyFont="1" applyFill="1" applyBorder="1"/>
    <xf numFmtId="43" fontId="1" fillId="2" borderId="1" xfId="1" applyFont="1" applyFill="1" applyBorder="1"/>
    <xf numFmtId="43" fontId="1" fillId="2" borderId="3" xfId="1" applyFont="1" applyFill="1" applyBorder="1"/>
    <xf numFmtId="0" fontId="3" fillId="2" borderId="4" xfId="0" applyFont="1" applyFill="1" applyBorder="1"/>
    <xf numFmtId="43" fontId="1" fillId="2" borderId="4" xfId="1" applyFont="1" applyFill="1" applyBorder="1"/>
    <xf numFmtId="43" fontId="1" fillId="2" borderId="1" xfId="1" applyFont="1" applyFill="1" applyBorder="1" applyProtection="1"/>
    <xf numFmtId="0" fontId="3" fillId="2" borderId="7" xfId="0" applyFont="1" applyFill="1" applyBorder="1"/>
    <xf numFmtId="43" fontId="1" fillId="2" borderId="9" xfId="1" applyFont="1" applyFill="1" applyBorder="1"/>
    <xf numFmtId="43" fontId="1" fillId="2" borderId="6" xfId="1" applyFont="1" applyFill="1" applyBorder="1"/>
    <xf numFmtId="43" fontId="1" fillId="3" borderId="1" xfId="1" applyFont="1" applyFill="1" applyBorder="1"/>
    <xf numFmtId="0" fontId="1" fillId="3" borderId="5" xfId="0" applyFont="1" applyFill="1" applyBorder="1"/>
    <xf numFmtId="0" fontId="3" fillId="6" borderId="9" xfId="0" applyFont="1" applyFill="1" applyBorder="1" applyAlignment="1">
      <alignment horizontal="center"/>
    </xf>
    <xf numFmtId="0" fontId="1" fillId="3" borderId="31" xfId="0" applyFont="1" applyFill="1" applyBorder="1"/>
    <xf numFmtId="43" fontId="1" fillId="3" borderId="16" xfId="1" applyFont="1" applyFill="1" applyBorder="1"/>
    <xf numFmtId="43" fontId="1" fillId="3" borderId="17" xfId="1" applyFont="1" applyFill="1" applyBorder="1"/>
    <xf numFmtId="43" fontId="1" fillId="3" borderId="18" xfId="1" applyFont="1" applyFill="1" applyBorder="1"/>
    <xf numFmtId="0" fontId="1" fillId="3" borderId="32" xfId="0" applyFont="1" applyFill="1" applyBorder="1"/>
    <xf numFmtId="43" fontId="1" fillId="3" borderId="19" xfId="1" applyFont="1" applyFill="1" applyBorder="1"/>
    <xf numFmtId="43" fontId="1" fillId="3" borderId="20" xfId="1" applyFont="1" applyFill="1" applyBorder="1"/>
    <xf numFmtId="0" fontId="3" fillId="5" borderId="35" xfId="0" applyFont="1" applyFill="1" applyBorder="1" applyAlignment="1">
      <alignment horizontal="center"/>
    </xf>
    <xf numFmtId="43" fontId="3" fillId="5" borderId="36" xfId="1" applyFont="1" applyFill="1" applyBorder="1" applyAlignment="1">
      <alignment horizontal="right"/>
    </xf>
    <xf numFmtId="0" fontId="1" fillId="3" borderId="37" xfId="0" applyFont="1" applyFill="1" applyBorder="1"/>
    <xf numFmtId="43" fontId="1" fillId="3" borderId="21" xfId="1" applyFont="1" applyFill="1" applyBorder="1"/>
    <xf numFmtId="43" fontId="1" fillId="3" borderId="39" xfId="1" applyFont="1" applyFill="1" applyBorder="1"/>
    <xf numFmtId="0" fontId="3" fillId="3" borderId="41" xfId="0" applyFont="1" applyFill="1" applyBorder="1" applyAlignment="1">
      <alignment horizontal="center" vertical="center"/>
    </xf>
    <xf numFmtId="0" fontId="1" fillId="3" borderId="43" xfId="0" applyFont="1" applyFill="1" applyBorder="1"/>
    <xf numFmtId="43" fontId="1" fillId="3" borderId="44" xfId="1" applyFont="1" applyFill="1" applyBorder="1"/>
    <xf numFmtId="0" fontId="3" fillId="5" borderId="28" xfId="0" applyFont="1" applyFill="1" applyBorder="1" applyAlignment="1">
      <alignment horizontal="center"/>
    </xf>
    <xf numFmtId="2" fontId="3" fillId="5" borderId="44" xfId="0" applyNumberFormat="1" applyFont="1" applyFill="1" applyBorder="1" applyAlignment="1">
      <alignment horizontal="right"/>
    </xf>
    <xf numFmtId="2" fontId="3" fillId="5" borderId="45" xfId="0" applyNumberFormat="1" applyFont="1" applyFill="1" applyBorder="1" applyAlignment="1">
      <alignment horizontal="right"/>
    </xf>
    <xf numFmtId="0" fontId="8" fillId="0" borderId="0" xfId="0" applyFont="1"/>
    <xf numFmtId="43" fontId="1" fillId="2" borderId="9" xfId="1" applyFont="1" applyFill="1" applyBorder="1" applyProtection="1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4" fontId="15" fillId="0" borderId="0" xfId="0" applyNumberFormat="1" applyFont="1" applyAlignment="1">
      <alignment wrapText="1"/>
    </xf>
    <xf numFmtId="4" fontId="16" fillId="0" borderId="0" xfId="0" applyNumberFormat="1" applyFont="1"/>
    <xf numFmtId="0" fontId="17" fillId="0" borderId="0" xfId="0" applyFont="1"/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6" borderId="1" xfId="0" applyFont="1" applyFill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43" fontId="0" fillId="8" borderId="1" xfId="1" applyFont="1" applyFill="1" applyBorder="1" applyProtection="1"/>
    <xf numFmtId="2" fontId="0" fillId="0" borderId="0" xfId="1" applyNumberFormat="1" applyFont="1" applyBorder="1" applyProtection="1">
      <protection locked="0"/>
    </xf>
    <xf numFmtId="2" fontId="1" fillId="0" borderId="0" xfId="1" applyNumberFormat="1" applyFont="1" applyProtection="1">
      <protection locked="0"/>
    </xf>
    <xf numFmtId="43" fontId="1" fillId="0" borderId="1" xfId="1" applyFont="1" applyBorder="1" applyProtection="1">
      <protection locked="0"/>
    </xf>
    <xf numFmtId="43" fontId="1" fillId="8" borderId="1" xfId="1" applyFont="1" applyFill="1" applyBorder="1" applyProtection="1"/>
    <xf numFmtId="0" fontId="0" fillId="0" borderId="1" xfId="0" applyBorder="1" applyProtection="1">
      <protection locked="0"/>
    </xf>
    <xf numFmtId="2" fontId="0" fillId="0" borderId="1" xfId="1" applyNumberFormat="1" applyFont="1" applyBorder="1" applyProtection="1">
      <protection locked="0"/>
    </xf>
    <xf numFmtId="43" fontId="0" fillId="0" borderId="0" xfId="1" applyFont="1"/>
    <xf numFmtId="4" fontId="16" fillId="9" borderId="0" xfId="0" applyNumberFormat="1" applyFont="1" applyFill="1"/>
    <xf numFmtId="187" fontId="0" fillId="0" borderId="0" xfId="0" applyNumberFormat="1"/>
    <xf numFmtId="0" fontId="18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20" fillId="0" borderId="1" xfId="0" applyFont="1" applyBorder="1" applyProtection="1">
      <protection locked="0"/>
    </xf>
    <xf numFmtId="43" fontId="3" fillId="5" borderId="44" xfId="1" applyFont="1" applyFill="1" applyBorder="1" applyAlignment="1">
      <alignment horizontal="right"/>
    </xf>
    <xf numFmtId="43" fontId="3" fillId="5" borderId="45" xfId="1" applyFont="1" applyFill="1" applyBorder="1" applyAlignment="1">
      <alignment horizontal="right"/>
    </xf>
    <xf numFmtId="43" fontId="1" fillId="3" borderId="45" xfId="1" applyFont="1" applyFill="1" applyBorder="1"/>
    <xf numFmtId="0" fontId="1" fillId="3" borderId="56" xfId="0" applyFont="1" applyFill="1" applyBorder="1"/>
    <xf numFmtId="43" fontId="0" fillId="8" borderId="1" xfId="1" applyFont="1" applyFill="1" applyBorder="1" applyProtection="1">
      <protection locked="0"/>
    </xf>
    <xf numFmtId="0" fontId="1" fillId="0" borderId="47" xfId="0" applyFont="1" applyBorder="1" applyProtection="1">
      <protection locked="0"/>
    </xf>
    <xf numFmtId="43" fontId="1" fillId="0" borderId="47" xfId="1" applyFont="1" applyFill="1" applyBorder="1" applyProtection="1">
      <protection locked="0"/>
    </xf>
    <xf numFmtId="43" fontId="1" fillId="0" borderId="48" xfId="1" applyFont="1" applyFill="1" applyBorder="1" applyProtection="1">
      <protection locked="0"/>
    </xf>
    <xf numFmtId="43" fontId="1" fillId="0" borderId="9" xfId="1" applyFont="1" applyFill="1" applyBorder="1" applyProtection="1">
      <protection locked="0"/>
    </xf>
    <xf numFmtId="43" fontId="1" fillId="0" borderId="50" xfId="1" applyFont="1" applyFill="1" applyBorder="1" applyProtection="1">
      <protection locked="0"/>
    </xf>
    <xf numFmtId="43" fontId="1" fillId="0" borderId="1" xfId="1" applyFont="1" applyFill="1" applyBorder="1" applyProtection="1">
      <protection locked="0"/>
    </xf>
    <xf numFmtId="43" fontId="1" fillId="0" borderId="51" xfId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5" xfId="0" applyFont="1" applyBorder="1" applyProtection="1">
      <protection locked="0"/>
    </xf>
    <xf numFmtId="43" fontId="1" fillId="0" borderId="53" xfId="1" applyFont="1" applyFill="1" applyBorder="1" applyProtection="1">
      <protection locked="0"/>
    </xf>
    <xf numFmtId="43" fontId="1" fillId="0" borderId="54" xfId="1" applyFont="1" applyFill="1" applyBorder="1" applyProtection="1">
      <protection locked="0"/>
    </xf>
    <xf numFmtId="0" fontId="1" fillId="0" borderId="21" xfId="0" applyFont="1" applyBorder="1" applyProtection="1">
      <protection locked="0"/>
    </xf>
    <xf numFmtId="43" fontId="1" fillId="0" borderId="21" xfId="1" applyFont="1" applyFill="1" applyBorder="1" applyProtection="1">
      <protection locked="0"/>
    </xf>
    <xf numFmtId="43" fontId="1" fillId="0" borderId="39" xfId="1" applyFont="1" applyFill="1" applyBorder="1" applyProtection="1">
      <protection locked="0"/>
    </xf>
    <xf numFmtId="43" fontId="1" fillId="0" borderId="18" xfId="1" applyFont="1" applyFill="1" applyBorder="1" applyProtection="1">
      <protection locked="0"/>
    </xf>
    <xf numFmtId="0" fontId="2" fillId="0" borderId="19" xfId="0" applyFont="1" applyBorder="1" applyProtection="1">
      <protection locked="0"/>
    </xf>
    <xf numFmtId="43" fontId="1" fillId="0" borderId="19" xfId="1" applyFont="1" applyFill="1" applyBorder="1" applyProtection="1">
      <protection locked="0"/>
    </xf>
    <xf numFmtId="43" fontId="1" fillId="0" borderId="20" xfId="1" applyFont="1" applyFill="1" applyBorder="1" applyProtection="1">
      <protection locked="0"/>
    </xf>
    <xf numFmtId="0" fontId="3" fillId="6" borderId="1" xfId="0" applyFont="1" applyFill="1" applyBorder="1" applyAlignment="1">
      <alignment horizontal="center"/>
    </xf>
    <xf numFmtId="43" fontId="1" fillId="0" borderId="0" xfId="1" applyFont="1" applyBorder="1" applyProtection="1"/>
    <xf numFmtId="43" fontId="1" fillId="0" borderId="0" xfId="1" applyFont="1" applyProtection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1" fillId="0" borderId="0" xfId="0" applyFont="1"/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13" borderId="1" xfId="0" applyFont="1" applyFill="1" applyBorder="1"/>
    <xf numFmtId="0" fontId="23" fillId="14" borderId="1" xfId="0" applyFon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/>
    </xf>
    <xf numFmtId="0" fontId="23" fillId="14" borderId="3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3" fillId="16" borderId="5" xfId="0" applyFont="1" applyFill="1" applyBorder="1" applyAlignment="1" applyProtection="1">
      <alignment horizontal="center" vertical="center"/>
      <protection locked="0"/>
    </xf>
    <xf numFmtId="0" fontId="23" fillId="16" borderId="1" xfId="0" applyFont="1" applyFill="1" applyBorder="1" applyAlignment="1" applyProtection="1">
      <alignment horizontal="center" vertical="center"/>
      <protection locked="0"/>
    </xf>
    <xf numFmtId="0" fontId="23" fillId="15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3" fillId="15" borderId="1" xfId="0" applyFont="1" applyFill="1" applyBorder="1" applyAlignment="1">
      <alignment horizontal="left" vertical="center"/>
    </xf>
    <xf numFmtId="188" fontId="24" fillId="15" borderId="1" xfId="1" applyNumberFormat="1" applyFont="1" applyFill="1" applyBorder="1" applyAlignment="1" applyProtection="1">
      <alignment horizontal="center"/>
    </xf>
    <xf numFmtId="0" fontId="23" fillId="14" borderId="1" xfId="0" applyFont="1" applyFill="1" applyBorder="1" applyAlignment="1">
      <alignment horizontal="left" vertical="center"/>
    </xf>
    <xf numFmtId="188" fontId="24" fillId="0" borderId="4" xfId="1" applyNumberFormat="1" applyFont="1" applyFill="1" applyBorder="1" applyAlignment="1" applyProtection="1">
      <alignment horizontal="center"/>
      <protection locked="0"/>
    </xf>
    <xf numFmtId="188" fontId="24" fillId="0" borderId="3" xfId="1" applyNumberFormat="1" applyFont="1" applyFill="1" applyBorder="1" applyAlignment="1" applyProtection="1">
      <alignment horizontal="center"/>
      <protection locked="0"/>
    </xf>
    <xf numFmtId="0" fontId="23" fillId="14" borderId="1" xfId="0" applyFont="1" applyFill="1" applyBorder="1" applyAlignment="1">
      <alignment horizontal="left" vertical="center" wrapText="1"/>
    </xf>
    <xf numFmtId="43" fontId="24" fillId="14" borderId="4" xfId="1" applyFont="1" applyFill="1" applyBorder="1" applyAlignment="1" applyProtection="1"/>
    <xf numFmtId="43" fontId="24" fillId="14" borderId="3" xfId="1" applyFont="1" applyFill="1" applyBorder="1" applyAlignment="1" applyProtection="1">
      <alignment horizontal="center"/>
    </xf>
    <xf numFmtId="43" fontId="23" fillId="14" borderId="1" xfId="1" applyFont="1" applyFill="1" applyBorder="1" applyProtection="1"/>
    <xf numFmtId="43" fontId="23" fillId="14" borderId="4" xfId="1" applyFont="1" applyFill="1" applyBorder="1" applyAlignment="1" applyProtection="1">
      <alignment horizontal="center"/>
    </xf>
    <xf numFmtId="43" fontId="23" fillId="14" borderId="3" xfId="1" applyFont="1" applyFill="1" applyBorder="1" applyAlignment="1" applyProtection="1">
      <alignment horizontal="center"/>
    </xf>
    <xf numFmtId="43" fontId="21" fillId="0" borderId="0" xfId="0" applyNumberFormat="1" applyFont="1"/>
    <xf numFmtId="0" fontId="23" fillId="15" borderId="1" xfId="0" applyFont="1" applyFill="1" applyBorder="1" applyAlignment="1">
      <alignment vertical="center"/>
    </xf>
    <xf numFmtId="188" fontId="24" fillId="15" borderId="1" xfId="1" applyNumberFormat="1" applyFont="1" applyFill="1" applyBorder="1" applyAlignment="1" applyProtection="1"/>
    <xf numFmtId="43" fontId="24" fillId="14" borderId="4" xfId="1" applyFont="1" applyFill="1" applyBorder="1" applyAlignment="1" applyProtection="1">
      <alignment horizontal="center"/>
    </xf>
    <xf numFmtId="43" fontId="24" fillId="14" borderId="1" xfId="1" applyFont="1" applyFill="1" applyBorder="1" applyProtection="1"/>
    <xf numFmtId="0" fontId="23" fillId="17" borderId="1" xfId="0" applyFont="1" applyFill="1" applyBorder="1"/>
    <xf numFmtId="0" fontId="23" fillId="15" borderId="5" xfId="0" applyFont="1" applyFill="1" applyBorder="1" applyAlignment="1">
      <alignment horizontal="center" vertical="center"/>
    </xf>
    <xf numFmtId="0" fontId="23" fillId="18" borderId="1" xfId="0" applyFont="1" applyFill="1" applyBorder="1"/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5" fillId="0" borderId="0" xfId="0" applyFont="1"/>
    <xf numFmtId="0" fontId="26" fillId="14" borderId="1" xfId="0" applyFont="1" applyFill="1" applyBorder="1"/>
    <xf numFmtId="0" fontId="23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19" borderId="1" xfId="0" applyFont="1" applyFill="1" applyBorder="1"/>
    <xf numFmtId="43" fontId="27" fillId="19" borderId="1" xfId="1" applyFont="1" applyFill="1" applyBorder="1" applyProtection="1"/>
    <xf numFmtId="43" fontId="27" fillId="20" borderId="1" xfId="1" applyFont="1" applyFill="1" applyBorder="1" applyProtection="1"/>
    <xf numFmtId="0" fontId="28" fillId="11" borderId="1" xfId="0" applyFont="1" applyFill="1" applyBorder="1" applyAlignment="1">
      <alignment horizontal="center" vertical="center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12" borderId="1" xfId="0" applyFont="1" applyFill="1" applyBorder="1" applyAlignment="1">
      <alignment horizontal="center" vertical="center"/>
    </xf>
    <xf numFmtId="0" fontId="29" fillId="0" borderId="0" xfId="0" applyFont="1"/>
    <xf numFmtId="0" fontId="26" fillId="14" borderId="1" xfId="0" applyFont="1" applyFill="1" applyBorder="1" applyAlignment="1">
      <alignment horizontal="center"/>
    </xf>
    <xf numFmtId="43" fontId="24" fillId="0" borderId="1" xfId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right" vertical="center"/>
    </xf>
    <xf numFmtId="0" fontId="23" fillId="15" borderId="1" xfId="0" applyFont="1" applyFill="1" applyBorder="1" applyAlignment="1">
      <alignment horizontal="center" vertical="center" wrapText="1"/>
    </xf>
    <xf numFmtId="0" fontId="23" fillId="14" borderId="9" xfId="0" applyFont="1" applyFill="1" applyBorder="1" applyAlignment="1">
      <alignment horizontal="center" vertical="center"/>
    </xf>
    <xf numFmtId="0" fontId="23" fillId="14" borderId="21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9" fontId="1" fillId="2" borderId="11" xfId="2" applyFont="1" applyFill="1" applyBorder="1" applyAlignment="1">
      <alignment horizontal="center" vertical="center"/>
    </xf>
    <xf numFmtId="9" fontId="1" fillId="2" borderId="12" xfId="2" applyFont="1" applyFill="1" applyBorder="1" applyAlignment="1">
      <alignment horizontal="center" vertical="center"/>
    </xf>
    <xf numFmtId="9" fontId="1" fillId="2" borderId="13" xfId="2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9" fontId="1" fillId="3" borderId="33" xfId="2" applyFont="1" applyFill="1" applyBorder="1" applyAlignment="1">
      <alignment horizontal="center" vertical="center"/>
    </xf>
    <xf numFmtId="9" fontId="1" fillId="3" borderId="34" xfId="2" applyFont="1" applyFill="1" applyBorder="1" applyAlignment="1">
      <alignment horizontal="center" vertical="center"/>
    </xf>
    <xf numFmtId="9" fontId="1" fillId="3" borderId="42" xfId="2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-1524000</xdr:colOff>
      <xdr:row>0</xdr:row>
      <xdr:rowOff>-342900</xdr:rowOff>
    </xdr:from>
    <xdr:to>
      <xdr:col>0</xdr:col>
      <xdr:colOff>-1524000</xdr:colOff>
      <xdr:row>0</xdr:row>
      <xdr:rowOff>-342900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42ECC7-1DF9-4383-AC24-63FCFCBA3505}"/>
            </a:ext>
          </a:extLst>
        </xdr:cNvPr>
        <xdr:cNvGrpSpPr/>
      </xdr:nvGrpSpPr>
      <xdr:grpSpPr>
        <a:xfrm>
          <a:off x="-1524000" y="-342900"/>
          <a:ext cx="0" cy="0"/>
          <a:chOff x="660400" y="10458450"/>
          <a:chExt cx="9245600" cy="76581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84B670B-9880-C436-E77C-E46B14C801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60400" y="10490200"/>
            <a:ext cx="5181335" cy="73406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6F35741-68E9-E762-750C-8E116C7FFB41}"/>
              </a:ext>
            </a:extLst>
          </xdr:cNvPr>
          <xdr:cNvSpPr txBox="1"/>
        </xdr:nvSpPr>
        <xdr:spPr>
          <a:xfrm>
            <a:off x="3581400" y="10502900"/>
            <a:ext cx="2025650" cy="3175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 anchorCtr="0"/>
          <a:lstStyle/>
          <a:p>
            <a:pPr rtl="0"/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เงินเดือน</a:t>
            </a:r>
            <a:r>
              <a:rPr lang="th-TH" sz="16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en-US" sz="16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+ </a:t>
            </a:r>
            <a:r>
              <a:rPr lang="th-TH" sz="16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ส่วนควบ 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3B134B9-4D38-FA59-BEA3-FA121C3E7B90}"/>
              </a:ext>
            </a:extLst>
          </xdr:cNvPr>
          <xdr:cNvSpPr txBox="1"/>
        </xdr:nvSpPr>
        <xdr:spPr>
          <a:xfrm>
            <a:off x="4972050" y="10458450"/>
            <a:ext cx="4933950" cy="298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/>
            <a:r>
              <a:rPr lang="en-US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(</a:t>
            </a:r>
            <a:r>
              <a:rPr lang="th-TH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ส่วนควบ ปี </a:t>
            </a:r>
            <a:r>
              <a:rPr lang="en-US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2567 = 43.87% </a:t>
            </a:r>
            <a:r>
              <a:rPr lang="th-TH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ปี</a:t>
            </a:r>
            <a:r>
              <a:rPr lang="en-US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25</a:t>
            </a:r>
            <a:r>
              <a:rPr lang="th-TH" sz="1600" b="1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65 = 39.69%</a:t>
            </a:r>
            <a:r>
              <a:rPr lang="en-US" sz="1600" b="1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  </a:t>
            </a:r>
            <a:r>
              <a:rPr lang="th-TH" sz="1600" b="1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ปี</a:t>
            </a:r>
            <a:r>
              <a:rPr lang="th-TH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 </a:t>
            </a:r>
            <a:r>
              <a:rPr lang="en-US" sz="1600" b="1" baseline="0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25</a:t>
            </a:r>
            <a:r>
              <a:rPr lang="th-TH" sz="1600" b="1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66 = 42.70%</a:t>
            </a:r>
            <a:r>
              <a:rPr lang="en-US" sz="1600" b="1">
                <a:solidFill>
                  <a:schemeClr val="dk1"/>
                </a:solidFill>
                <a:effectLst/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rPr>
              <a:t>)</a:t>
            </a:r>
            <a:endParaRPr lang="th-TH" sz="1600" b="1">
              <a:effectLst/>
              <a:latin typeface="TH Sarabun New" panose="020B0500040200020003" pitchFamily="34" charset="-34"/>
              <a:cs typeface="TH Sarabun New" panose="020B0500040200020003" pitchFamily="34" charset="-34"/>
            </a:endParaRPr>
          </a:p>
          <a:p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28</xdr:col>
      <xdr:colOff>256309</xdr:colOff>
      <xdr:row>58</xdr:row>
      <xdr:rowOff>155864</xdr:rowOff>
    </xdr:from>
    <xdr:to>
      <xdr:col>30</xdr:col>
      <xdr:colOff>8659</xdr:colOff>
      <xdr:row>62</xdr:row>
      <xdr:rowOff>290079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B24B19-56F8-4552-8F9F-57BDD5038186}"/>
            </a:ext>
            <a:ext uri="{147F2762-F138-4A5C-976F-8EAC2B608ADB}">
              <a16:predDERef xmlns:a16="http://schemas.microsoft.com/office/drawing/2014/main" pred="{EA277D8B-1B7C-2D73-12AB-8DB482991E05}"/>
            </a:ext>
          </a:extLst>
        </xdr:cNvPr>
        <xdr:cNvSpPr txBox="1"/>
      </xdr:nvSpPr>
      <xdr:spPr>
        <a:xfrm>
          <a:off x="7466734" y="17948564"/>
          <a:ext cx="1181100" cy="1658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ส่วนควบ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</a:t>
          </a:r>
          <a:r>
            <a:rPr lang="th-TH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2569 = 44.18%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2568 = 45.63%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2567 = 43.87%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2566 = 42.70%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2565 = 39.69%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9</xdr:row>
      <xdr:rowOff>95250</xdr:rowOff>
    </xdr:from>
    <xdr:to>
      <xdr:col>3</xdr:col>
      <xdr:colOff>409575</xdr:colOff>
      <xdr:row>15</xdr:row>
      <xdr:rowOff>58015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FE15CC-E661-49B4-AABB-B57D7CAEE62D}"/>
            </a:ext>
            <a:ext uri="{147F2762-F138-4A5C-976F-8EAC2B608ADB}">
              <a16:predDERef xmlns:a16="http://schemas.microsoft.com/office/drawing/2014/main" pred="{EA277D8B-1B7C-2D73-12AB-8DB482991E05}"/>
            </a:ext>
          </a:extLst>
        </xdr:cNvPr>
        <xdr:cNvSpPr txBox="1"/>
      </xdr:nvSpPr>
      <xdr:spPr>
        <a:xfrm>
          <a:off x="1095375" y="1724025"/>
          <a:ext cx="1371600" cy="1048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ส่วนควบ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2568 = 45.63%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2567 = 43.87%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2566 = 42.70%</a:t>
          </a:r>
        </a:p>
        <a:p>
          <a:pPr marL="0" indent="0" algn="l"/>
          <a:r>
            <a:rPr lang="th-TH" sz="12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ปี 2565 = 39.69%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C10"/>
  <sheetViews>
    <sheetView zoomScale="145" zoomScaleNormal="145" workbookViewId="0">
      <selection activeCell="B1" sqref="B1"/>
    </sheetView>
  </sheetViews>
  <sheetFormatPr defaultColWidth="8.75" defaultRowHeight="14.25" x14ac:dyDescent="0.2"/>
  <cols>
    <col min="3" max="3" width="93.25" customWidth="1"/>
  </cols>
  <sheetData>
    <row r="2" spans="2:3" x14ac:dyDescent="0.2">
      <c r="B2" t="s">
        <v>0</v>
      </c>
    </row>
    <row r="4" spans="2:3" x14ac:dyDescent="0.2">
      <c r="B4" t="s">
        <v>1</v>
      </c>
    </row>
    <row r="5" spans="2:3" x14ac:dyDescent="0.2">
      <c r="B5" t="s">
        <v>2</v>
      </c>
    </row>
    <row r="6" spans="2:3" x14ac:dyDescent="0.2">
      <c r="C6" s="38" t="s">
        <v>125</v>
      </c>
    </row>
    <row r="7" spans="2:3" x14ac:dyDescent="0.2">
      <c r="C7" s="64" t="s">
        <v>142</v>
      </c>
    </row>
    <row r="8" spans="2:3" x14ac:dyDescent="0.2">
      <c r="C8" s="38" t="s">
        <v>126</v>
      </c>
    </row>
    <row r="9" spans="2:3" x14ac:dyDescent="0.2">
      <c r="C9" s="38" t="s">
        <v>3</v>
      </c>
    </row>
    <row r="10" spans="2:3" x14ac:dyDescent="0.2">
      <c r="B10" t="s">
        <v>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40"/>
  <sheetViews>
    <sheetView zoomScaleNormal="100" zoomScaleSheetLayoutView="100" workbookViewId="0">
      <selection activeCell="E19" sqref="E19"/>
    </sheetView>
  </sheetViews>
  <sheetFormatPr defaultColWidth="8.75" defaultRowHeight="14.25" x14ac:dyDescent="0.2"/>
  <cols>
    <col min="1" max="1" width="34.375" bestFit="1" customWidth="1"/>
    <col min="2" max="2" width="14.25" bestFit="1" customWidth="1"/>
    <col min="3" max="3" width="15.75" bestFit="1" customWidth="1"/>
    <col min="4" max="4" width="14" bestFit="1" customWidth="1"/>
    <col min="5" max="5" width="14.25" bestFit="1" customWidth="1"/>
    <col min="6" max="6" width="14" bestFit="1" customWidth="1"/>
    <col min="7" max="8" width="15.75" bestFit="1" customWidth="1"/>
    <col min="9" max="9" width="14.25" bestFit="1" customWidth="1"/>
    <col min="10" max="10" width="12.75" bestFit="1" customWidth="1"/>
    <col min="11" max="11" width="10" bestFit="1" customWidth="1"/>
    <col min="12" max="12" width="8.75" bestFit="1" customWidth="1"/>
    <col min="13" max="14" width="9" bestFit="1" customWidth="1"/>
    <col min="15" max="16" width="10" bestFit="1" customWidth="1"/>
    <col min="17" max="17" width="9.25" bestFit="1" customWidth="1"/>
    <col min="18" max="18" width="9" bestFit="1" customWidth="1"/>
    <col min="19" max="19" width="10" bestFit="1" customWidth="1"/>
    <col min="20" max="20" width="8.75" bestFit="1" customWidth="1"/>
    <col min="21" max="21" width="9" bestFit="1" customWidth="1"/>
    <col min="22" max="23" width="10.25" bestFit="1" customWidth="1"/>
    <col min="24" max="24" width="10" bestFit="1" customWidth="1"/>
    <col min="25" max="25" width="9.25" bestFit="1" customWidth="1"/>
    <col min="26" max="26" width="9" bestFit="1" customWidth="1"/>
    <col min="27" max="28" width="10" bestFit="1" customWidth="1"/>
    <col min="29" max="29" width="8.75" bestFit="1" customWidth="1"/>
    <col min="30" max="30" width="9" bestFit="1" customWidth="1"/>
    <col min="31" max="31" width="10.25" bestFit="1" customWidth="1"/>
    <col min="32" max="32" width="9" bestFit="1" customWidth="1"/>
    <col min="33" max="34" width="10" bestFit="1" customWidth="1"/>
    <col min="35" max="35" width="9.25" bestFit="1" customWidth="1"/>
    <col min="36" max="36" width="10" bestFit="1" customWidth="1"/>
    <col min="37" max="37" width="8.75" bestFit="1" customWidth="1"/>
    <col min="38" max="39" width="10.25" bestFit="1" customWidth="1"/>
    <col min="40" max="40" width="9.25" bestFit="1" customWidth="1"/>
    <col min="41" max="42" width="10" bestFit="1" customWidth="1"/>
    <col min="43" max="43" width="9" bestFit="1" customWidth="1"/>
    <col min="44" max="45" width="10" bestFit="1" customWidth="1"/>
    <col min="46" max="46" width="8.75" bestFit="1" customWidth="1"/>
    <col min="47" max="48" width="9" bestFit="1" customWidth="1"/>
    <col min="49" max="50" width="10" bestFit="1" customWidth="1"/>
    <col min="51" max="52" width="9" bestFit="1" customWidth="1"/>
    <col min="53" max="53" width="10" bestFit="1" customWidth="1"/>
    <col min="54" max="54" width="8.75" bestFit="1" customWidth="1"/>
    <col min="55" max="56" width="9" bestFit="1" customWidth="1"/>
    <col min="57" max="58" width="10" bestFit="1" customWidth="1"/>
    <col min="59" max="60" width="9" bestFit="1" customWidth="1"/>
    <col min="61" max="61" width="10" bestFit="1" customWidth="1"/>
    <col min="62" max="65" width="8.75" bestFit="1" customWidth="1"/>
    <col min="66" max="66" width="10" bestFit="1" customWidth="1"/>
    <col min="68" max="72" width="8.75" bestFit="1" customWidth="1"/>
    <col min="73" max="74" width="10" bestFit="1" customWidth="1"/>
    <col min="75" max="75" width="8.75" bestFit="1" customWidth="1"/>
  </cols>
  <sheetData>
    <row r="1" spans="1:10" ht="19.5" x14ac:dyDescent="0.25">
      <c r="A1" s="42" t="s">
        <v>106</v>
      </c>
      <c r="B1" s="43">
        <v>4</v>
      </c>
      <c r="C1" s="43">
        <v>5</v>
      </c>
      <c r="D1" s="43">
        <v>6</v>
      </c>
      <c r="E1" s="43">
        <v>7</v>
      </c>
      <c r="F1" s="43">
        <v>8</v>
      </c>
      <c r="G1" s="43">
        <v>9</v>
      </c>
      <c r="H1" s="43">
        <v>10</v>
      </c>
      <c r="I1" s="43" t="s">
        <v>107</v>
      </c>
    </row>
    <row r="2" spans="1:10" ht="19.5" x14ac:dyDescent="0.25">
      <c r="A2" s="42" t="s">
        <v>108</v>
      </c>
      <c r="B2" s="45">
        <v>22300</v>
      </c>
      <c r="C2" s="45">
        <v>30787.5</v>
      </c>
      <c r="D2" s="45">
        <v>35047.17</v>
      </c>
      <c r="E2" s="45">
        <v>49230.84</v>
      </c>
      <c r="F2" s="45">
        <v>61318.34</v>
      </c>
      <c r="G2" s="45">
        <v>84290.84</v>
      </c>
      <c r="H2" s="45">
        <v>94675</v>
      </c>
      <c r="I2" s="44">
        <v>53949.95</v>
      </c>
    </row>
    <row r="3" spans="1:10" ht="19.5" x14ac:dyDescent="0.25">
      <c r="A3" s="43" t="s">
        <v>109</v>
      </c>
      <c r="B3" s="45">
        <v>23586.13</v>
      </c>
      <c r="C3" s="45">
        <v>28801.33</v>
      </c>
      <c r="D3" s="45">
        <v>39673.31</v>
      </c>
      <c r="E3" s="45">
        <v>57817.13</v>
      </c>
      <c r="F3" s="45">
        <v>85153.61</v>
      </c>
      <c r="G3" s="45">
        <v>104306.1</v>
      </c>
      <c r="H3" s="45">
        <v>116024.04</v>
      </c>
      <c r="I3" s="44">
        <v>65051.66</v>
      </c>
    </row>
    <row r="4" spans="1:10" ht="19.5" x14ac:dyDescent="0.25">
      <c r="A4" s="43" t="s">
        <v>110</v>
      </c>
      <c r="B4" s="45">
        <v>23568.240000000002</v>
      </c>
      <c r="C4" s="45">
        <v>28452.17</v>
      </c>
      <c r="D4" s="45">
        <v>37092.89</v>
      </c>
      <c r="E4" s="45">
        <v>51077.91</v>
      </c>
      <c r="F4" s="45">
        <v>72360.509999999995</v>
      </c>
      <c r="G4" s="45">
        <v>94501.35</v>
      </c>
      <c r="H4" s="45">
        <v>105802.54</v>
      </c>
      <c r="I4" s="44">
        <v>58979.37</v>
      </c>
    </row>
    <row r="5" spans="1:10" ht="19.5" x14ac:dyDescent="0.25">
      <c r="A5" s="43" t="s">
        <v>111</v>
      </c>
      <c r="B5" s="43"/>
      <c r="C5" s="43"/>
      <c r="D5" s="43"/>
      <c r="E5" s="43"/>
      <c r="F5" s="43"/>
      <c r="G5" s="43"/>
      <c r="H5" s="45">
        <v>83350</v>
      </c>
      <c r="I5" s="44">
        <v>83350</v>
      </c>
    </row>
    <row r="6" spans="1:10" ht="19.5" x14ac:dyDescent="0.25">
      <c r="A6" s="43" t="s">
        <v>112</v>
      </c>
      <c r="B6" s="45">
        <v>23603.27</v>
      </c>
      <c r="C6" s="45">
        <v>28877.08</v>
      </c>
      <c r="D6" s="45">
        <v>37511.089999999997</v>
      </c>
      <c r="E6" s="45">
        <v>53697.18</v>
      </c>
      <c r="F6" s="45">
        <v>77242.33</v>
      </c>
      <c r="G6" s="45">
        <v>105129.05</v>
      </c>
      <c r="H6" s="45">
        <v>118939.63</v>
      </c>
      <c r="I6" s="44">
        <v>63571.37</v>
      </c>
    </row>
    <row r="7" spans="1:10" ht="19.5" x14ac:dyDescent="0.25">
      <c r="A7" s="43" t="s">
        <v>113</v>
      </c>
      <c r="B7" s="45">
        <v>23793.75</v>
      </c>
      <c r="C7" s="45">
        <v>28719.38</v>
      </c>
      <c r="D7" s="45">
        <v>40654.33</v>
      </c>
      <c r="E7" s="45">
        <v>55404.79</v>
      </c>
      <c r="F7" s="45">
        <v>78773.88</v>
      </c>
      <c r="G7" s="45">
        <v>104566.29</v>
      </c>
      <c r="H7" s="45">
        <v>121052.08</v>
      </c>
      <c r="I7" s="44">
        <v>64709.21</v>
      </c>
    </row>
    <row r="8" spans="1:10" ht="19.5" x14ac:dyDescent="0.25">
      <c r="A8" s="43" t="s">
        <v>114</v>
      </c>
      <c r="B8" s="45">
        <v>23118.57</v>
      </c>
      <c r="C8" s="45">
        <v>29224.51</v>
      </c>
      <c r="D8" s="45">
        <v>38128.1</v>
      </c>
      <c r="E8" s="45">
        <v>56770.01</v>
      </c>
      <c r="F8" s="45">
        <v>82464.27</v>
      </c>
      <c r="G8" s="45">
        <v>103655.73</v>
      </c>
      <c r="H8" s="45">
        <v>118008.11</v>
      </c>
      <c r="I8" s="44">
        <v>64481.33</v>
      </c>
    </row>
    <row r="9" spans="1:10" ht="19.5" x14ac:dyDescent="0.25">
      <c r="A9" s="43" t="s">
        <v>115</v>
      </c>
      <c r="B9" s="45">
        <v>22959.19</v>
      </c>
      <c r="C9" s="45">
        <v>28487.360000000001</v>
      </c>
      <c r="D9" s="45">
        <v>36871.49</v>
      </c>
      <c r="E9" s="45">
        <v>53845.120000000003</v>
      </c>
      <c r="F9" s="45">
        <v>80339.570000000007</v>
      </c>
      <c r="G9" s="45">
        <v>102370.97</v>
      </c>
      <c r="H9" s="45">
        <v>116275.75</v>
      </c>
      <c r="I9" s="44">
        <v>63021.35</v>
      </c>
    </row>
    <row r="10" spans="1:10" ht="19.5" x14ac:dyDescent="0.25">
      <c r="A10" s="43" t="s">
        <v>116</v>
      </c>
      <c r="B10" s="45">
        <v>23298.21</v>
      </c>
      <c r="C10" s="45">
        <v>28979.26</v>
      </c>
      <c r="D10" s="45">
        <v>37747.64</v>
      </c>
      <c r="E10" s="45">
        <v>51760.160000000003</v>
      </c>
      <c r="F10" s="45">
        <v>78219.520000000004</v>
      </c>
      <c r="G10" s="45">
        <v>99246.66</v>
      </c>
      <c r="H10" s="45">
        <v>118105</v>
      </c>
      <c r="I10" s="44">
        <v>62479.49</v>
      </c>
    </row>
    <row r="11" spans="1:10" ht="19.5" x14ac:dyDescent="0.25">
      <c r="A11" s="43" t="s">
        <v>117</v>
      </c>
      <c r="B11" s="45">
        <v>23250.23</v>
      </c>
      <c r="C11" s="45">
        <v>28794.27</v>
      </c>
      <c r="D11" s="45">
        <v>37999.29</v>
      </c>
      <c r="E11" s="45">
        <v>54771.1</v>
      </c>
      <c r="F11" s="45">
        <v>79660.92</v>
      </c>
      <c r="G11" s="45">
        <v>103313.97</v>
      </c>
      <c r="H11" s="45">
        <v>117346.42</v>
      </c>
      <c r="I11" s="45">
        <v>63590.879999999997</v>
      </c>
    </row>
    <row r="13" spans="1:10" ht="19.5" x14ac:dyDescent="0.25">
      <c r="A13" s="42" t="s">
        <v>106</v>
      </c>
      <c r="B13" s="43">
        <v>3</v>
      </c>
      <c r="C13" s="43">
        <v>4</v>
      </c>
      <c r="D13" s="43">
        <v>5</v>
      </c>
      <c r="E13" s="43">
        <v>6</v>
      </c>
      <c r="F13" s="43">
        <v>7</v>
      </c>
      <c r="G13" s="43">
        <v>8</v>
      </c>
      <c r="H13" s="43">
        <v>9</v>
      </c>
      <c r="I13" s="43">
        <v>10</v>
      </c>
      <c r="J13" s="43" t="s">
        <v>118</v>
      </c>
    </row>
    <row r="14" spans="1:10" ht="19.5" x14ac:dyDescent="0.25">
      <c r="A14" s="43" t="s">
        <v>109</v>
      </c>
      <c r="B14" s="44">
        <v>15470.95</v>
      </c>
      <c r="C14" s="44">
        <v>18240.71</v>
      </c>
      <c r="D14" s="44">
        <v>27580.19</v>
      </c>
      <c r="E14" s="44">
        <v>36706.03</v>
      </c>
      <c r="F14" s="44">
        <v>85766.97</v>
      </c>
      <c r="G14" s="44">
        <v>98645.06</v>
      </c>
      <c r="H14" s="44">
        <v>108500</v>
      </c>
      <c r="I14" s="44">
        <v>122237.5</v>
      </c>
      <c r="J14" s="44">
        <v>64143.43</v>
      </c>
    </row>
    <row r="15" spans="1:10" ht="19.5" x14ac:dyDescent="0.25">
      <c r="A15" s="43" t="s">
        <v>110</v>
      </c>
      <c r="B15" s="44">
        <v>19465</v>
      </c>
      <c r="C15" s="44">
        <v>18110</v>
      </c>
      <c r="D15" s="44">
        <v>27629.599999999999</v>
      </c>
      <c r="E15" s="44">
        <v>37350.78</v>
      </c>
      <c r="F15" s="44">
        <v>83679.17</v>
      </c>
      <c r="G15" s="44">
        <v>95419.38</v>
      </c>
      <c r="H15" s="43"/>
      <c r="I15" s="44">
        <v>123200</v>
      </c>
      <c r="J15" s="44">
        <v>57836.27</v>
      </c>
    </row>
    <row r="16" spans="1:10" ht="19.5" x14ac:dyDescent="0.25">
      <c r="A16" s="43" t="s">
        <v>112</v>
      </c>
      <c r="B16" s="44">
        <v>15485.7</v>
      </c>
      <c r="C16" s="44">
        <v>18138.84</v>
      </c>
      <c r="D16" s="44">
        <v>28137.19</v>
      </c>
      <c r="E16" s="44">
        <v>36646.550000000003</v>
      </c>
      <c r="F16" s="44">
        <v>84931.199999999997</v>
      </c>
      <c r="G16" s="44">
        <v>98821.23</v>
      </c>
      <c r="H16" s="44">
        <v>108028.42</v>
      </c>
      <c r="I16" s="44">
        <v>110941.25</v>
      </c>
      <c r="J16" s="44">
        <v>62641.3</v>
      </c>
    </row>
    <row r="17" spans="1:63" ht="19.5" x14ac:dyDescent="0.25">
      <c r="A17" s="43" t="s">
        <v>113</v>
      </c>
      <c r="B17" s="44">
        <v>15021.11</v>
      </c>
      <c r="C17" s="44">
        <v>17675.330000000002</v>
      </c>
      <c r="D17" s="44">
        <v>28525.91</v>
      </c>
      <c r="E17" s="44">
        <v>35941.82</v>
      </c>
      <c r="F17" s="44">
        <v>85938.23</v>
      </c>
      <c r="G17" s="44">
        <v>98583.4</v>
      </c>
      <c r="H17" s="44">
        <v>108500</v>
      </c>
      <c r="I17" s="43"/>
      <c r="J17" s="44">
        <v>55740.83</v>
      </c>
    </row>
    <row r="18" spans="1:63" ht="19.5" x14ac:dyDescent="0.25">
      <c r="A18" s="43" t="s">
        <v>114</v>
      </c>
      <c r="B18" s="44">
        <v>15101.76</v>
      </c>
      <c r="C18" s="44">
        <v>18120.8</v>
      </c>
      <c r="D18" s="44">
        <v>25727.24</v>
      </c>
      <c r="E18" s="44">
        <v>36215.839999999997</v>
      </c>
      <c r="F18" s="44">
        <v>84544</v>
      </c>
      <c r="G18" s="44">
        <v>98607.6</v>
      </c>
      <c r="H18" s="44">
        <v>107824.61</v>
      </c>
      <c r="I18" s="44">
        <v>118978.88</v>
      </c>
      <c r="J18" s="44">
        <v>63140.09</v>
      </c>
    </row>
    <row r="19" spans="1:63" ht="19.5" x14ac:dyDescent="0.25">
      <c r="A19" s="43" t="s">
        <v>115</v>
      </c>
      <c r="B19" s="44">
        <v>15147.95</v>
      </c>
      <c r="C19" s="44">
        <v>17703.95</v>
      </c>
      <c r="D19" s="44">
        <v>25913.119999999999</v>
      </c>
      <c r="E19" s="44">
        <v>38637.620000000003</v>
      </c>
      <c r="F19" s="44">
        <v>82796.05</v>
      </c>
      <c r="G19" s="44">
        <v>97820.06</v>
      </c>
      <c r="H19" s="44">
        <v>108431.25</v>
      </c>
      <c r="I19" s="43"/>
      <c r="J19" s="44">
        <v>55207.14</v>
      </c>
    </row>
    <row r="20" spans="1:63" ht="19.5" x14ac:dyDescent="0.25">
      <c r="A20" s="43" t="s">
        <v>116</v>
      </c>
      <c r="B20" s="44">
        <v>15115</v>
      </c>
      <c r="C20" s="44">
        <v>18040.330000000002</v>
      </c>
      <c r="D20" s="44">
        <v>25597.67</v>
      </c>
      <c r="E20" s="44">
        <v>42906.86</v>
      </c>
      <c r="F20" s="44">
        <v>88689.63</v>
      </c>
      <c r="G20" s="44">
        <v>96984.36</v>
      </c>
      <c r="H20" s="44">
        <v>107918.33</v>
      </c>
      <c r="I20" s="43"/>
      <c r="J20" s="44">
        <v>56464.6</v>
      </c>
    </row>
    <row r="21" spans="1:63" ht="19.5" x14ac:dyDescent="0.25">
      <c r="A21" s="43" t="s">
        <v>117</v>
      </c>
      <c r="B21" s="44">
        <v>15233.68</v>
      </c>
      <c r="C21" s="44">
        <v>17946.03</v>
      </c>
      <c r="D21" s="44">
        <v>26863.18</v>
      </c>
      <c r="E21" s="44">
        <v>36843.14</v>
      </c>
      <c r="F21" s="44">
        <v>84581.67</v>
      </c>
      <c r="G21" s="44">
        <v>98471.2</v>
      </c>
      <c r="H21" s="44">
        <v>108032.46</v>
      </c>
      <c r="I21" s="44">
        <v>118350.39</v>
      </c>
      <c r="J21" s="44">
        <v>63290.22</v>
      </c>
    </row>
    <row r="23" spans="1:63" ht="19.5" x14ac:dyDescent="0.25">
      <c r="A23" s="43" t="s">
        <v>119</v>
      </c>
      <c r="B23" s="43" t="s">
        <v>120</v>
      </c>
      <c r="C23" s="42" t="s">
        <v>121</v>
      </c>
      <c r="F23" s="41"/>
      <c r="G23" s="41"/>
      <c r="H23" s="41"/>
      <c r="I23" s="41"/>
      <c r="Q23" s="41" t="s">
        <v>122</v>
      </c>
      <c r="R23" s="41" t="s">
        <v>123</v>
      </c>
    </row>
    <row r="24" spans="1:63" ht="19.5" x14ac:dyDescent="0.25">
      <c r="A24" s="43" t="s">
        <v>57</v>
      </c>
      <c r="B24" s="43">
        <v>4</v>
      </c>
      <c r="C24" s="45">
        <v>23250.23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spans="1:63" ht="19.5" x14ac:dyDescent="0.25">
      <c r="A25" s="43" t="s">
        <v>57</v>
      </c>
      <c r="B25" s="43">
        <v>5</v>
      </c>
      <c r="C25" s="45">
        <v>28794.27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spans="1:63" ht="19.5" x14ac:dyDescent="0.25">
      <c r="A26" s="43" t="s">
        <v>57</v>
      </c>
      <c r="B26" s="43">
        <v>6</v>
      </c>
      <c r="C26" s="45">
        <v>37999.29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spans="1:63" ht="19.5" x14ac:dyDescent="0.25">
      <c r="A27" s="43" t="s">
        <v>57</v>
      </c>
      <c r="B27" s="43">
        <v>7</v>
      </c>
      <c r="C27" s="45">
        <v>54771.1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8" spans="1:63" ht="19.5" x14ac:dyDescent="0.25">
      <c r="A28" s="43" t="s">
        <v>57</v>
      </c>
      <c r="B28" s="43">
        <v>8</v>
      </c>
      <c r="C28" s="45">
        <v>79660.92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</row>
    <row r="29" spans="1:63" ht="19.5" x14ac:dyDescent="0.25">
      <c r="A29" s="43" t="s">
        <v>57</v>
      </c>
      <c r="B29" s="43">
        <v>9</v>
      </c>
      <c r="C29" s="45">
        <v>103313.97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ht="19.5" x14ac:dyDescent="0.25">
      <c r="A30" s="43" t="s">
        <v>57</v>
      </c>
      <c r="B30" s="43">
        <v>10</v>
      </c>
      <c r="C30" s="45">
        <v>117346.42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spans="1:63" ht="19.5" x14ac:dyDescent="0.25">
      <c r="A31" s="43" t="s">
        <v>57</v>
      </c>
      <c r="B31" s="43">
        <v>11</v>
      </c>
      <c r="C31" s="62">
        <v>125142.60546875186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spans="1:63" ht="19.5" x14ac:dyDescent="0.25">
      <c r="A32" s="43" t="s">
        <v>57</v>
      </c>
      <c r="B32" s="43">
        <v>12</v>
      </c>
      <c r="C32" s="62">
        <v>142817.3040000014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spans="1:63" ht="19.5" x14ac:dyDescent="0.25">
      <c r="A33" s="43" t="s">
        <v>50</v>
      </c>
      <c r="B33" s="42">
        <v>3</v>
      </c>
      <c r="C33" s="44">
        <v>15233.68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spans="1:63" ht="19.5" x14ac:dyDescent="0.25">
      <c r="A34" s="43" t="s">
        <v>50</v>
      </c>
      <c r="B34" s="43">
        <v>4</v>
      </c>
      <c r="C34" s="44">
        <v>17946.03</v>
      </c>
    </row>
    <row r="35" spans="1:63" ht="19.5" x14ac:dyDescent="0.25">
      <c r="A35" s="43" t="s">
        <v>50</v>
      </c>
      <c r="B35" s="43">
        <v>5</v>
      </c>
      <c r="C35" s="44">
        <v>26863.18</v>
      </c>
    </row>
    <row r="36" spans="1:63" ht="19.5" x14ac:dyDescent="0.25">
      <c r="A36" s="43" t="s">
        <v>50</v>
      </c>
      <c r="B36" s="43">
        <v>6</v>
      </c>
      <c r="C36" s="44">
        <v>36843.14</v>
      </c>
    </row>
    <row r="37" spans="1:63" ht="19.5" x14ac:dyDescent="0.25">
      <c r="A37" s="43" t="s">
        <v>50</v>
      </c>
      <c r="B37" s="43">
        <v>7</v>
      </c>
      <c r="C37" s="44">
        <v>84581.67</v>
      </c>
    </row>
    <row r="38" spans="1:63" ht="19.5" x14ac:dyDescent="0.25">
      <c r="A38" s="43" t="s">
        <v>50</v>
      </c>
      <c r="B38" s="43">
        <v>8</v>
      </c>
      <c r="C38" s="44">
        <v>98471.2</v>
      </c>
    </row>
    <row r="39" spans="1:63" ht="19.5" x14ac:dyDescent="0.25">
      <c r="A39" s="43" t="s">
        <v>50</v>
      </c>
      <c r="B39" s="43">
        <v>9</v>
      </c>
      <c r="C39" s="44">
        <v>108032.46</v>
      </c>
    </row>
    <row r="40" spans="1:63" ht="19.5" x14ac:dyDescent="0.25">
      <c r="A40" s="43" t="s">
        <v>50</v>
      </c>
      <c r="B40" s="43">
        <v>10</v>
      </c>
      <c r="C40" s="44">
        <v>118350.39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workbookViewId="0">
      <selection activeCell="B3" sqref="B3"/>
    </sheetView>
  </sheetViews>
  <sheetFormatPr defaultColWidth="8.75" defaultRowHeight="14.25" x14ac:dyDescent="0.2"/>
  <cols>
    <col min="2" max="2" width="47.75" bestFit="1" customWidth="1"/>
  </cols>
  <sheetData>
    <row r="2" spans="2:3" x14ac:dyDescent="0.2">
      <c r="B2" t="s">
        <v>124</v>
      </c>
      <c r="C2">
        <v>8</v>
      </c>
    </row>
    <row r="3" spans="2:3" x14ac:dyDescent="0.2">
      <c r="B3" s="61">
        <f>-214.7*(C3^4)+2821.7*(C3^3)-9636*(C3^2)+17795*(C3)+12517</f>
        <v>103472.19999999995</v>
      </c>
      <c r="C3">
        <v>8</v>
      </c>
    </row>
    <row r="4" spans="2:3" x14ac:dyDescent="0.2">
      <c r="B4" s="61">
        <f>-214.7*(C4^4)+2821.7*(C4^3)-(9636*(C4^2))+17795*C4+12517</f>
        <v>103472.19999999995</v>
      </c>
      <c r="C4">
        <v>8</v>
      </c>
    </row>
    <row r="5" spans="2:3" x14ac:dyDescent="0.2">
      <c r="B5" s="61">
        <f>18.023*(C5^5)-575.16*(C5^4)+5495.2*(C5^3)-18648*(C5^2)+31221*(C5)+5719.6</f>
        <v>110280.30399999992</v>
      </c>
      <c r="C5">
        <v>8</v>
      </c>
    </row>
    <row r="6" spans="2:3" x14ac:dyDescent="0.2">
      <c r="B6" s="61">
        <f>24.206*((C6)^6)-562.92*((C6)^5)+4915.2*((C6)^4)-20383*((C6)^3)+44627*((C6)^2)-43457*(C6)+38087</f>
        <v>142817.3040000014</v>
      </c>
      <c r="C6">
        <v>8</v>
      </c>
    </row>
    <row r="8" spans="2:3" x14ac:dyDescent="0.2">
      <c r="B8" s="63">
        <v>142817.30400000099</v>
      </c>
    </row>
    <row r="9" spans="2:3" x14ac:dyDescent="0.2">
      <c r="B9" s="63">
        <v>125142.60546875186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6"/>
  <sheetViews>
    <sheetView workbookViewId="0">
      <selection activeCell="B6" sqref="B6"/>
    </sheetView>
  </sheetViews>
  <sheetFormatPr defaultColWidth="8.75" defaultRowHeight="14.25" x14ac:dyDescent="0.2"/>
  <sheetData>
    <row r="2" spans="1:2" x14ac:dyDescent="0.2">
      <c r="A2">
        <v>2565</v>
      </c>
      <c r="B2">
        <f>39.69/100</f>
        <v>0.39689999999999998</v>
      </c>
    </row>
    <row r="3" spans="1:2" x14ac:dyDescent="0.2">
      <c r="A3">
        <v>2566</v>
      </c>
      <c r="B3">
        <f>42.7/100</f>
        <v>0.42700000000000005</v>
      </c>
    </row>
    <row r="4" spans="1:2" x14ac:dyDescent="0.2">
      <c r="A4">
        <v>2567</v>
      </c>
      <c r="B4">
        <f>43.87/100</f>
        <v>0.43869999999999998</v>
      </c>
    </row>
    <row r="5" spans="1:2" x14ac:dyDescent="0.2">
      <c r="A5">
        <v>2568</v>
      </c>
      <c r="B5">
        <f>45.63/100</f>
        <v>0.45630000000000004</v>
      </c>
    </row>
    <row r="6" spans="1:2" x14ac:dyDescent="0.2">
      <c r="A6">
        <v>2569</v>
      </c>
      <c r="B6">
        <v>0.44180000000000003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F49"/>
  <sheetViews>
    <sheetView zoomScale="85" zoomScaleNormal="85" workbookViewId="0">
      <selection activeCell="B2" sqref="B2"/>
    </sheetView>
  </sheetViews>
  <sheetFormatPr defaultColWidth="9" defaultRowHeight="14.25" x14ac:dyDescent="0.2"/>
  <cols>
    <col min="1" max="1" width="9" style="47"/>
    <col min="2" max="2" width="36" style="47" customWidth="1"/>
    <col min="3" max="3" width="29.75" style="47" bestFit="1" customWidth="1"/>
    <col min="4" max="4" width="29.375" style="47" bestFit="1" customWidth="1"/>
    <col min="5" max="10" width="16.25" style="47" customWidth="1"/>
    <col min="11" max="16384" width="9" style="47"/>
  </cols>
  <sheetData>
    <row r="2" spans="2:4" ht="24" x14ac:dyDescent="0.55000000000000004">
      <c r="B2" s="52" t="s">
        <v>5</v>
      </c>
      <c r="C2" s="48" t="s">
        <v>6</v>
      </c>
      <c r="D2" s="48" t="s">
        <v>7</v>
      </c>
    </row>
    <row r="3" spans="2:4" ht="24" x14ac:dyDescent="0.55000000000000004">
      <c r="B3" s="49" t="s">
        <v>8</v>
      </c>
      <c r="C3" s="54">
        <f>SUM(C4:C9)</f>
        <v>0</v>
      </c>
      <c r="D3" s="54"/>
    </row>
    <row r="4" spans="2:4" ht="24" x14ac:dyDescent="0.55000000000000004">
      <c r="B4" s="49" t="s">
        <v>9</v>
      </c>
      <c r="C4" s="57"/>
      <c r="D4" s="57"/>
    </row>
    <row r="5" spans="2:4" ht="24" x14ac:dyDescent="0.55000000000000004">
      <c r="B5" s="49" t="s">
        <v>10</v>
      </c>
      <c r="C5" s="57"/>
      <c r="D5" s="57"/>
    </row>
    <row r="6" spans="2:4" ht="24" x14ac:dyDescent="0.55000000000000004">
      <c r="B6" s="49" t="s">
        <v>11</v>
      </c>
      <c r="C6" s="57"/>
      <c r="D6" s="57"/>
    </row>
    <row r="7" spans="2:4" ht="24" x14ac:dyDescent="0.55000000000000004">
      <c r="B7" s="49" t="s">
        <v>12</v>
      </c>
      <c r="C7" s="57"/>
      <c r="D7" s="57"/>
    </row>
    <row r="8" spans="2:4" ht="24" x14ac:dyDescent="0.55000000000000004">
      <c r="B8" s="49" t="s">
        <v>13</v>
      </c>
      <c r="C8" s="57"/>
      <c r="D8" s="57"/>
    </row>
    <row r="9" spans="2:4" ht="24" x14ac:dyDescent="0.55000000000000004">
      <c r="B9" s="49"/>
      <c r="C9" s="57"/>
      <c r="D9" s="57"/>
    </row>
    <row r="10" spans="2:4" ht="24" x14ac:dyDescent="0.55000000000000004">
      <c r="B10" s="49" t="s">
        <v>14</v>
      </c>
      <c r="C10" s="71">
        <f>SUM(C11:C16)</f>
        <v>0</v>
      </c>
      <c r="D10" s="71"/>
    </row>
    <row r="11" spans="2:4" ht="24" x14ac:dyDescent="0.55000000000000004">
      <c r="B11" s="49" t="s">
        <v>15</v>
      </c>
      <c r="C11" s="57"/>
      <c r="D11" s="57"/>
    </row>
    <row r="12" spans="2:4" ht="24" x14ac:dyDescent="0.55000000000000004">
      <c r="B12" s="49" t="s">
        <v>16</v>
      </c>
      <c r="C12" s="57"/>
      <c r="D12" s="57"/>
    </row>
    <row r="13" spans="2:4" ht="24" x14ac:dyDescent="0.55000000000000004">
      <c r="B13" s="49" t="s">
        <v>17</v>
      </c>
      <c r="C13" s="57"/>
      <c r="D13" s="57"/>
    </row>
    <row r="14" spans="2:4" ht="24" x14ac:dyDescent="0.55000000000000004">
      <c r="B14" s="49" t="s">
        <v>18</v>
      </c>
      <c r="C14" s="57"/>
      <c r="D14" s="57"/>
    </row>
    <row r="15" spans="2:4" ht="24" x14ac:dyDescent="0.55000000000000004">
      <c r="B15" s="49" t="s">
        <v>19</v>
      </c>
      <c r="C15" s="57"/>
      <c r="D15" s="57"/>
    </row>
    <row r="16" spans="2:4" ht="24" x14ac:dyDescent="0.55000000000000004">
      <c r="B16" s="49"/>
      <c r="C16" s="57"/>
      <c r="D16" s="57"/>
    </row>
    <row r="17" spans="1:6" ht="24" x14ac:dyDescent="0.55000000000000004">
      <c r="B17" s="50"/>
      <c r="C17" s="55"/>
      <c r="D17" s="55"/>
    </row>
    <row r="18" spans="1:6" ht="24" x14ac:dyDescent="0.55000000000000004">
      <c r="C18" s="48" t="s">
        <v>20</v>
      </c>
      <c r="D18" s="48" t="s">
        <v>21</v>
      </c>
    </row>
    <row r="19" spans="1:6" ht="24" x14ac:dyDescent="0.55000000000000004">
      <c r="B19" s="48" t="s">
        <v>22</v>
      </c>
      <c r="C19" s="60"/>
      <c r="D19" s="60"/>
    </row>
    <row r="20" spans="1:6" ht="24" x14ac:dyDescent="0.55000000000000004">
      <c r="B20" s="50"/>
      <c r="C20" s="55"/>
      <c r="D20" s="55"/>
    </row>
    <row r="21" spans="1:6" ht="24" x14ac:dyDescent="0.55000000000000004">
      <c r="B21" s="50"/>
      <c r="C21" s="55"/>
      <c r="D21" s="55"/>
    </row>
    <row r="22" spans="1:6" ht="24" x14ac:dyDescent="0.55000000000000004">
      <c r="A22" s="53" t="s">
        <v>23</v>
      </c>
      <c r="B22" s="53" t="s">
        <v>24</v>
      </c>
      <c r="C22" s="56"/>
      <c r="D22" s="56"/>
      <c r="E22" s="50"/>
      <c r="F22" s="50"/>
    </row>
    <row r="23" spans="1:6" ht="24" x14ac:dyDescent="0.55000000000000004">
      <c r="A23" s="53"/>
      <c r="B23" s="53" t="s">
        <v>132</v>
      </c>
      <c r="C23" s="56"/>
      <c r="D23" s="56"/>
      <c r="E23" s="50"/>
      <c r="F23" s="50"/>
    </row>
    <row r="24" spans="1:6" ht="24" x14ac:dyDescent="0.55000000000000004">
      <c r="A24" s="50"/>
      <c r="B24" s="51" t="s">
        <v>25</v>
      </c>
      <c r="C24" s="56"/>
      <c r="D24" s="56"/>
      <c r="E24" s="50"/>
      <c r="F24" s="50"/>
    </row>
    <row r="25" spans="1:6" ht="24" x14ac:dyDescent="0.55000000000000004">
      <c r="A25" s="50"/>
      <c r="B25" s="51" t="s">
        <v>26</v>
      </c>
      <c r="C25" s="56"/>
      <c r="D25" s="56"/>
      <c r="E25" s="50"/>
      <c r="F25" s="50"/>
    </row>
    <row r="26" spans="1:6" ht="24" x14ac:dyDescent="0.55000000000000004">
      <c r="A26" s="50"/>
      <c r="B26" s="50"/>
      <c r="C26" s="56"/>
      <c r="D26" s="56"/>
      <c r="E26" s="50"/>
      <c r="F26" s="50"/>
    </row>
    <row r="27" spans="1:6" ht="24" x14ac:dyDescent="0.55000000000000004">
      <c r="A27" s="50"/>
      <c r="B27" s="50"/>
      <c r="C27" s="56"/>
      <c r="D27" s="56"/>
      <c r="E27" s="50"/>
      <c r="F27" s="50"/>
    </row>
    <row r="28" spans="1:6" ht="24" x14ac:dyDescent="0.55000000000000004">
      <c r="A28" s="50"/>
      <c r="B28" s="50"/>
      <c r="C28" s="56"/>
      <c r="D28" s="56"/>
      <c r="E28" s="50"/>
      <c r="F28" s="50"/>
    </row>
    <row r="29" spans="1:6" ht="24" x14ac:dyDescent="0.55000000000000004">
      <c r="A29" s="50"/>
      <c r="B29" s="50"/>
      <c r="C29" s="56"/>
      <c r="D29" s="56"/>
      <c r="E29" s="50"/>
      <c r="F29" s="50"/>
    </row>
    <row r="30" spans="1:6" ht="24" x14ac:dyDescent="0.55000000000000004">
      <c r="A30" s="50"/>
      <c r="B30" s="50"/>
      <c r="C30" s="56"/>
      <c r="D30" s="56"/>
      <c r="E30" s="50"/>
      <c r="F30" s="50"/>
    </row>
    <row r="31" spans="1:6" ht="24" x14ac:dyDescent="0.55000000000000004">
      <c r="A31" s="50"/>
      <c r="B31" s="50"/>
      <c r="C31" s="56"/>
      <c r="D31" s="56"/>
      <c r="E31" s="50"/>
      <c r="F31" s="50"/>
    </row>
    <row r="32" spans="1:6" ht="24" x14ac:dyDescent="0.55000000000000004">
      <c r="A32" s="50"/>
      <c r="B32" s="50"/>
      <c r="C32" s="56"/>
      <c r="D32" s="56"/>
      <c r="E32" s="50"/>
      <c r="F32" s="50"/>
    </row>
    <row r="33" spans="1:6" ht="24" x14ac:dyDescent="0.55000000000000004">
      <c r="A33" s="50"/>
      <c r="B33" s="50"/>
      <c r="C33" s="56"/>
      <c r="D33" s="56"/>
      <c r="E33" s="50"/>
      <c r="F33" s="50"/>
    </row>
    <row r="34" spans="1:6" ht="24" x14ac:dyDescent="0.55000000000000004">
      <c r="A34" s="50"/>
      <c r="B34" s="50"/>
      <c r="C34" s="56"/>
      <c r="D34" s="56"/>
      <c r="E34" s="50"/>
      <c r="F34" s="50"/>
    </row>
    <row r="35" spans="1:6" ht="24" x14ac:dyDescent="0.55000000000000004">
      <c r="A35" s="50"/>
      <c r="B35" s="50"/>
      <c r="C35" s="56"/>
      <c r="D35" s="56"/>
      <c r="E35" s="50"/>
      <c r="F35" s="50"/>
    </row>
    <row r="36" spans="1:6" ht="24" x14ac:dyDescent="0.55000000000000004">
      <c r="A36" s="50"/>
      <c r="B36" s="50"/>
      <c r="C36" s="56"/>
      <c r="D36" s="56"/>
      <c r="E36" s="50"/>
      <c r="F36" s="50"/>
    </row>
    <row r="37" spans="1:6" ht="24" x14ac:dyDescent="0.55000000000000004">
      <c r="A37" s="50"/>
      <c r="B37" s="50"/>
      <c r="C37" s="56"/>
      <c r="D37" s="56"/>
      <c r="E37" s="50"/>
      <c r="F37" s="50"/>
    </row>
    <row r="38" spans="1:6" ht="24" x14ac:dyDescent="0.55000000000000004">
      <c r="A38" s="50"/>
      <c r="B38" s="50"/>
      <c r="C38" s="56"/>
      <c r="D38" s="56"/>
      <c r="E38" s="50"/>
      <c r="F38" s="50"/>
    </row>
    <row r="39" spans="1:6" ht="24" x14ac:dyDescent="0.55000000000000004">
      <c r="A39" s="50"/>
      <c r="B39" s="50"/>
      <c r="C39" s="56"/>
      <c r="D39" s="56"/>
      <c r="E39" s="50"/>
      <c r="F39" s="50"/>
    </row>
    <row r="40" spans="1:6" ht="24" x14ac:dyDescent="0.55000000000000004">
      <c r="A40" s="50"/>
      <c r="B40" s="50"/>
      <c r="C40" s="56"/>
      <c r="D40" s="56"/>
      <c r="E40" s="50"/>
      <c r="F40" s="50"/>
    </row>
    <row r="41" spans="1:6" ht="24" x14ac:dyDescent="0.55000000000000004">
      <c r="A41" s="50"/>
      <c r="B41" s="50"/>
      <c r="C41" s="56"/>
      <c r="D41" s="56"/>
      <c r="E41" s="50"/>
      <c r="F41" s="50"/>
    </row>
    <row r="42" spans="1:6" ht="24" x14ac:dyDescent="0.55000000000000004">
      <c r="A42" s="50"/>
      <c r="B42" s="50"/>
      <c r="C42" s="56"/>
      <c r="D42" s="56"/>
      <c r="E42" s="50"/>
      <c r="F42" s="50"/>
    </row>
    <row r="43" spans="1:6" ht="24" x14ac:dyDescent="0.55000000000000004">
      <c r="A43" s="50"/>
      <c r="B43" s="50"/>
      <c r="C43" s="56"/>
      <c r="D43" s="56"/>
      <c r="E43" s="50"/>
      <c r="F43" s="50"/>
    </row>
    <row r="44" spans="1:6" ht="24" x14ac:dyDescent="0.55000000000000004">
      <c r="A44" s="50"/>
      <c r="B44" s="50"/>
      <c r="C44" s="50"/>
      <c r="D44" s="50"/>
      <c r="E44" s="50"/>
      <c r="F44" s="50"/>
    </row>
    <row r="45" spans="1:6" ht="24" x14ac:dyDescent="0.55000000000000004">
      <c r="A45" s="50"/>
      <c r="B45" s="50"/>
      <c r="C45" s="50"/>
      <c r="D45" s="50"/>
      <c r="E45" s="50"/>
      <c r="F45" s="50"/>
    </row>
    <row r="46" spans="1:6" ht="24" x14ac:dyDescent="0.55000000000000004">
      <c r="A46" s="50"/>
      <c r="B46" s="50"/>
      <c r="C46" s="50"/>
      <c r="D46" s="50"/>
      <c r="E46" s="50"/>
      <c r="F46" s="50"/>
    </row>
    <row r="47" spans="1:6" ht="24" x14ac:dyDescent="0.55000000000000004">
      <c r="A47" s="50"/>
      <c r="B47" s="50"/>
      <c r="C47" s="50"/>
      <c r="D47" s="50"/>
      <c r="E47" s="50"/>
      <c r="F47" s="50"/>
    </row>
    <row r="48" spans="1:6" ht="24" x14ac:dyDescent="0.55000000000000004">
      <c r="A48" s="50"/>
      <c r="B48" s="50"/>
      <c r="C48" s="50"/>
      <c r="D48" s="50"/>
      <c r="E48" s="50"/>
      <c r="F48" s="50"/>
    </row>
    <row r="49" spans="1:6" ht="24" x14ac:dyDescent="0.55000000000000004">
      <c r="A49" s="50"/>
      <c r="B49" s="50"/>
      <c r="C49" s="50"/>
      <c r="D49" s="50"/>
      <c r="E49" s="50"/>
      <c r="F49" s="50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78"/>
  <sheetViews>
    <sheetView zoomScale="55" zoomScaleNormal="55" workbookViewId="0">
      <selection activeCell="C13" sqref="C13"/>
    </sheetView>
  </sheetViews>
  <sheetFormatPr defaultRowHeight="14.25" x14ac:dyDescent="0.2"/>
  <cols>
    <col min="2" max="2" width="37.375" customWidth="1"/>
    <col min="3" max="17" width="20.75" customWidth="1"/>
    <col min="18" max="18" width="17.875" customWidth="1"/>
  </cols>
  <sheetData>
    <row r="1" spans="1:19" ht="14.25" customHeight="1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5"/>
    </row>
    <row r="2" spans="1:19" ht="21" x14ac:dyDescent="0.35">
      <c r="A2" s="95"/>
      <c r="B2" s="141" t="s">
        <v>27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5"/>
    </row>
    <row r="3" spans="1:19" ht="21" x14ac:dyDescent="0.35">
      <c r="A3" s="95"/>
      <c r="B3" s="141" t="s">
        <v>28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5"/>
    </row>
    <row r="4" spans="1:19" ht="14.25" customHeight="1" x14ac:dyDescent="0.25">
      <c r="A4" s="95"/>
      <c r="B4" s="9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5"/>
    </row>
    <row r="5" spans="1:19" ht="32.25" customHeight="1" x14ac:dyDescent="0.25">
      <c r="A5" s="95"/>
      <c r="B5" s="138" t="s">
        <v>29</v>
      </c>
      <c r="C5" s="139">
        <v>2565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19" ht="32.25" customHeight="1" x14ac:dyDescent="0.25">
      <c r="A6" s="95"/>
      <c r="B6" s="140" t="s">
        <v>30</v>
      </c>
      <c r="C6" s="139">
        <v>2569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19" ht="32.2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1:19" ht="24" x14ac:dyDescent="0.55000000000000004">
      <c r="A8" s="95"/>
      <c r="B8" s="98" t="s">
        <v>31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1:19" ht="24" customHeight="1" x14ac:dyDescent="0.25">
      <c r="A9" s="95"/>
      <c r="B9" s="99"/>
      <c r="C9" s="100" t="s">
        <v>32</v>
      </c>
      <c r="D9" s="101" t="s">
        <v>33</v>
      </c>
      <c r="E9" s="102" t="s">
        <v>34</v>
      </c>
      <c r="F9" s="101" t="s">
        <v>35</v>
      </c>
      <c r="G9" s="102" t="s">
        <v>36</v>
      </c>
      <c r="H9" s="101" t="s">
        <v>37</v>
      </c>
      <c r="I9" s="101" t="s">
        <v>38</v>
      </c>
      <c r="J9" s="101" t="s">
        <v>39</v>
      </c>
      <c r="K9" s="101" t="s">
        <v>40</v>
      </c>
      <c r="L9" s="101" t="s">
        <v>41</v>
      </c>
      <c r="M9" s="101" t="s">
        <v>42</v>
      </c>
      <c r="N9" s="101" t="s">
        <v>43</v>
      </c>
      <c r="O9" s="101" t="s">
        <v>44</v>
      </c>
      <c r="P9" s="101" t="s">
        <v>45</v>
      </c>
      <c r="Q9" s="101" t="s">
        <v>46</v>
      </c>
      <c r="R9" s="146" t="s">
        <v>47</v>
      </c>
      <c r="S9" s="95"/>
    </row>
    <row r="10" spans="1:19" ht="34.5" customHeight="1" x14ac:dyDescent="0.25">
      <c r="A10" s="144"/>
      <c r="B10" s="145" t="s">
        <v>139</v>
      </c>
      <c r="C10" s="103" t="s">
        <v>48</v>
      </c>
      <c r="D10" s="104" t="s">
        <v>48</v>
      </c>
      <c r="E10" s="104" t="s">
        <v>48</v>
      </c>
      <c r="F10" s="104" t="s">
        <v>48</v>
      </c>
      <c r="G10" s="104" t="s">
        <v>48</v>
      </c>
      <c r="H10" s="104" t="s">
        <v>48</v>
      </c>
      <c r="I10" s="104" t="s">
        <v>48</v>
      </c>
      <c r="J10" s="104" t="s">
        <v>48</v>
      </c>
      <c r="K10" s="104" t="s">
        <v>48</v>
      </c>
      <c r="L10" s="104" t="s">
        <v>48</v>
      </c>
      <c r="M10" s="104" t="s">
        <v>48</v>
      </c>
      <c r="N10" s="104" t="s">
        <v>48</v>
      </c>
      <c r="O10" s="104" t="s">
        <v>48</v>
      </c>
      <c r="P10" s="104" t="s">
        <v>48</v>
      </c>
      <c r="Q10" s="104" t="s">
        <v>48</v>
      </c>
      <c r="R10" s="147"/>
      <c r="S10" s="95"/>
    </row>
    <row r="11" spans="1:19" ht="26.25" customHeight="1" x14ac:dyDescent="0.25">
      <c r="A11" s="144"/>
      <c r="B11" s="145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95"/>
    </row>
    <row r="12" spans="1:19" ht="24" x14ac:dyDescent="0.55000000000000004">
      <c r="A12" s="108"/>
      <c r="B12" s="109" t="s">
        <v>138</v>
      </c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0"/>
      <c r="S12" s="95"/>
    </row>
    <row r="13" spans="1:19" ht="24" x14ac:dyDescent="0.55000000000000004">
      <c r="A13" s="95"/>
      <c r="B13" s="111" t="s">
        <v>51</v>
      </c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0">
        <f>SUM(C13:Q13)</f>
        <v>0</v>
      </c>
      <c r="S13" s="95"/>
    </row>
    <row r="14" spans="1:19" ht="24" x14ac:dyDescent="0.55000000000000004">
      <c r="A14" s="95"/>
      <c r="B14" s="114" t="s">
        <v>52</v>
      </c>
      <c r="C14" s="115">
        <f t="shared" ref="C14:K14" si="0">C12/(7*22)</f>
        <v>0</v>
      </c>
      <c r="D14" s="116">
        <f t="shared" si="0"/>
        <v>0</v>
      </c>
      <c r="E14" s="116">
        <f t="shared" si="0"/>
        <v>0</v>
      </c>
      <c r="F14" s="116">
        <f t="shared" si="0"/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  <c r="L14" s="116">
        <f t="shared" ref="L14:Q14" si="1">L12/(7*22)</f>
        <v>0</v>
      </c>
      <c r="M14" s="116">
        <f t="shared" si="1"/>
        <v>0</v>
      </c>
      <c r="N14" s="116">
        <f t="shared" si="1"/>
        <v>0</v>
      </c>
      <c r="O14" s="116">
        <f t="shared" si="1"/>
        <v>0</v>
      </c>
      <c r="P14" s="116">
        <f t="shared" si="1"/>
        <v>0</v>
      </c>
      <c r="Q14" s="116">
        <f t="shared" si="1"/>
        <v>0</v>
      </c>
      <c r="R14" s="117">
        <f>SUM(C14:Q14)</f>
        <v>0</v>
      </c>
      <c r="S14" s="95"/>
    </row>
    <row r="15" spans="1:19" ht="24" x14ac:dyDescent="0.55000000000000004">
      <c r="A15" s="95"/>
      <c r="B15" s="111" t="s">
        <v>47</v>
      </c>
      <c r="C15" s="118">
        <f>C14*C13</f>
        <v>0</v>
      </c>
      <c r="D15" s="119">
        <f t="shared" ref="D15:Q15" si="2">D14*D13</f>
        <v>0</v>
      </c>
      <c r="E15" s="119">
        <f t="shared" si="2"/>
        <v>0</v>
      </c>
      <c r="F15" s="119">
        <f t="shared" si="2"/>
        <v>0</v>
      </c>
      <c r="G15" s="119">
        <f t="shared" si="2"/>
        <v>0</v>
      </c>
      <c r="H15" s="119">
        <f t="shared" si="2"/>
        <v>0</v>
      </c>
      <c r="I15" s="119">
        <f t="shared" si="2"/>
        <v>0</v>
      </c>
      <c r="J15" s="119">
        <f t="shared" si="2"/>
        <v>0</v>
      </c>
      <c r="K15" s="119">
        <f t="shared" si="2"/>
        <v>0</v>
      </c>
      <c r="L15" s="119">
        <f t="shared" si="2"/>
        <v>0</v>
      </c>
      <c r="M15" s="119">
        <f t="shared" si="2"/>
        <v>0</v>
      </c>
      <c r="N15" s="119">
        <f t="shared" si="2"/>
        <v>0</v>
      </c>
      <c r="O15" s="119">
        <f t="shared" si="2"/>
        <v>0</v>
      </c>
      <c r="P15" s="119">
        <f t="shared" si="2"/>
        <v>0</v>
      </c>
      <c r="Q15" s="119">
        <f t="shared" si="2"/>
        <v>0</v>
      </c>
      <c r="R15" s="117">
        <f>SUM(C15:Q15)</f>
        <v>0</v>
      </c>
      <c r="S15" s="95"/>
    </row>
    <row r="16" spans="1:19" ht="15" x14ac:dyDescent="0.25">
      <c r="A16" s="95"/>
      <c r="B16" s="95"/>
      <c r="C16" s="120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</row>
    <row r="17" spans="1:19" ht="14.25" customHeight="1" x14ac:dyDescent="0.2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</row>
    <row r="18" spans="1:19" ht="24" x14ac:dyDescent="0.55000000000000004">
      <c r="A18" s="95"/>
      <c r="B18" s="98" t="s">
        <v>53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</row>
    <row r="19" spans="1:19" ht="24" customHeight="1" x14ac:dyDescent="0.25">
      <c r="A19" s="95"/>
      <c r="B19" s="99"/>
      <c r="C19" s="100" t="s">
        <v>32</v>
      </c>
      <c r="D19" s="101" t="s">
        <v>33</v>
      </c>
      <c r="E19" s="102" t="s">
        <v>34</v>
      </c>
      <c r="F19" s="101" t="s">
        <v>35</v>
      </c>
      <c r="G19" s="102" t="s">
        <v>36</v>
      </c>
      <c r="H19" s="101" t="s">
        <v>37</v>
      </c>
      <c r="I19" s="101" t="s">
        <v>38</v>
      </c>
      <c r="J19" s="101" t="s">
        <v>39</v>
      </c>
      <c r="K19" s="101" t="s">
        <v>40</v>
      </c>
      <c r="L19" s="101" t="s">
        <v>41</v>
      </c>
      <c r="M19" s="101" t="s">
        <v>42</v>
      </c>
      <c r="N19" s="101" t="s">
        <v>43</v>
      </c>
      <c r="O19" s="101" t="s">
        <v>44</v>
      </c>
      <c r="P19" s="101" t="s">
        <v>45</v>
      </c>
      <c r="Q19" s="101" t="s">
        <v>46</v>
      </c>
      <c r="R19" s="146" t="s">
        <v>47</v>
      </c>
      <c r="S19" s="95"/>
    </row>
    <row r="20" spans="1:19" ht="24" customHeight="1" x14ac:dyDescent="0.25">
      <c r="A20" s="144"/>
      <c r="B20" s="145" t="s">
        <v>139</v>
      </c>
      <c r="C20" s="103" t="s">
        <v>48</v>
      </c>
      <c r="D20" s="104" t="s">
        <v>48</v>
      </c>
      <c r="E20" s="104" t="s">
        <v>48</v>
      </c>
      <c r="F20" s="104" t="s">
        <v>48</v>
      </c>
      <c r="G20" s="104" t="s">
        <v>48</v>
      </c>
      <c r="H20" s="104" t="s">
        <v>48</v>
      </c>
      <c r="I20" s="104" t="s">
        <v>48</v>
      </c>
      <c r="J20" s="104" t="s">
        <v>48</v>
      </c>
      <c r="K20" s="104" t="s">
        <v>48</v>
      </c>
      <c r="L20" s="104" t="s">
        <v>48</v>
      </c>
      <c r="M20" s="104" t="s">
        <v>48</v>
      </c>
      <c r="N20" s="104" t="s">
        <v>48</v>
      </c>
      <c r="O20" s="104" t="s">
        <v>48</v>
      </c>
      <c r="P20" s="104" t="s">
        <v>48</v>
      </c>
      <c r="Q20" s="104" t="s">
        <v>48</v>
      </c>
      <c r="R20" s="147"/>
      <c r="S20" s="95"/>
    </row>
    <row r="21" spans="1:19" ht="24" x14ac:dyDescent="0.25">
      <c r="A21" s="144"/>
      <c r="B21" s="145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21"/>
      <c r="S21" s="95"/>
    </row>
    <row r="22" spans="1:19" ht="31.5" customHeight="1" x14ac:dyDescent="0.55000000000000004">
      <c r="A22" s="108"/>
      <c r="B22" s="109" t="s">
        <v>138</v>
      </c>
      <c r="C22" s="112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2">
        <f>SUM(C22:Q22)</f>
        <v>0</v>
      </c>
      <c r="S22" s="95"/>
    </row>
    <row r="23" spans="1:19" ht="24" x14ac:dyDescent="0.55000000000000004">
      <c r="A23" s="95"/>
      <c r="B23" s="111" t="s">
        <v>51</v>
      </c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22">
        <f>SUM(C23:Q23)</f>
        <v>0</v>
      </c>
      <c r="S23" s="95"/>
    </row>
    <row r="24" spans="1:19" ht="24" x14ac:dyDescent="0.55000000000000004">
      <c r="A24" s="95"/>
      <c r="B24" s="114" t="s">
        <v>52</v>
      </c>
      <c r="C24" s="123">
        <f t="shared" ref="C24:K24" si="3">C22/(7*22)</f>
        <v>0</v>
      </c>
      <c r="D24" s="116">
        <f t="shared" si="3"/>
        <v>0</v>
      </c>
      <c r="E24" s="116">
        <f t="shared" si="3"/>
        <v>0</v>
      </c>
      <c r="F24" s="116">
        <f t="shared" si="3"/>
        <v>0</v>
      </c>
      <c r="G24" s="116">
        <f t="shared" si="3"/>
        <v>0</v>
      </c>
      <c r="H24" s="116">
        <f t="shared" si="3"/>
        <v>0</v>
      </c>
      <c r="I24" s="116">
        <f t="shared" si="3"/>
        <v>0</v>
      </c>
      <c r="J24" s="116">
        <f t="shared" si="3"/>
        <v>0</v>
      </c>
      <c r="K24" s="116">
        <f t="shared" si="3"/>
        <v>0</v>
      </c>
      <c r="L24" s="116">
        <f t="shared" ref="L24:Q24" si="4">L22/(7*22)</f>
        <v>0</v>
      </c>
      <c r="M24" s="116">
        <f t="shared" si="4"/>
        <v>0</v>
      </c>
      <c r="N24" s="116">
        <f t="shared" si="4"/>
        <v>0</v>
      </c>
      <c r="O24" s="116">
        <f t="shared" si="4"/>
        <v>0</v>
      </c>
      <c r="P24" s="116">
        <f t="shared" si="4"/>
        <v>0</v>
      </c>
      <c r="Q24" s="116">
        <f t="shared" si="4"/>
        <v>0</v>
      </c>
      <c r="R24" s="124">
        <f>SUM(C24:Q24)</f>
        <v>0</v>
      </c>
      <c r="S24" s="95"/>
    </row>
    <row r="25" spans="1:19" ht="24" x14ac:dyDescent="0.55000000000000004">
      <c r="A25" s="95"/>
      <c r="B25" s="111" t="s">
        <v>47</v>
      </c>
      <c r="C25" s="118">
        <f t="shared" ref="C25:K25" si="5">C24*C23</f>
        <v>0</v>
      </c>
      <c r="D25" s="119">
        <f t="shared" si="5"/>
        <v>0</v>
      </c>
      <c r="E25" s="119">
        <f t="shared" si="5"/>
        <v>0</v>
      </c>
      <c r="F25" s="119">
        <f t="shared" si="5"/>
        <v>0</v>
      </c>
      <c r="G25" s="119">
        <f t="shared" si="5"/>
        <v>0</v>
      </c>
      <c r="H25" s="119">
        <f t="shared" si="5"/>
        <v>0</v>
      </c>
      <c r="I25" s="119">
        <f t="shared" si="5"/>
        <v>0</v>
      </c>
      <c r="J25" s="119">
        <f t="shared" si="5"/>
        <v>0</v>
      </c>
      <c r="K25" s="119">
        <f t="shared" si="5"/>
        <v>0</v>
      </c>
      <c r="L25" s="119">
        <f t="shared" ref="L25:Q25" si="6">L24*L23</f>
        <v>0</v>
      </c>
      <c r="M25" s="119">
        <f t="shared" si="6"/>
        <v>0</v>
      </c>
      <c r="N25" s="119">
        <f t="shared" si="6"/>
        <v>0</v>
      </c>
      <c r="O25" s="119">
        <f t="shared" si="6"/>
        <v>0</v>
      </c>
      <c r="P25" s="119">
        <f t="shared" si="6"/>
        <v>0</v>
      </c>
      <c r="Q25" s="119">
        <f t="shared" si="6"/>
        <v>0</v>
      </c>
      <c r="R25" s="117">
        <f>SUM(C25:Q25)</f>
        <v>0</v>
      </c>
      <c r="S25" s="95"/>
    </row>
    <row r="26" spans="1:19" ht="14.25" customHeight="1" x14ac:dyDescent="0.2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</row>
    <row r="27" spans="1:19" ht="14.25" customHeight="1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</row>
    <row r="28" spans="1:19" ht="24" x14ac:dyDescent="0.55000000000000004">
      <c r="A28" s="95"/>
      <c r="B28" s="125" t="s">
        <v>54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</row>
    <row r="29" spans="1:19" ht="24" customHeight="1" x14ac:dyDescent="0.25">
      <c r="A29" s="95"/>
      <c r="B29" s="99"/>
      <c r="C29" s="100" t="s">
        <v>32</v>
      </c>
      <c r="D29" s="101" t="s">
        <v>33</v>
      </c>
      <c r="E29" s="101" t="s">
        <v>34</v>
      </c>
      <c r="F29" s="101" t="s">
        <v>35</v>
      </c>
      <c r="G29" s="101" t="s">
        <v>36</v>
      </c>
      <c r="H29" s="101" t="s">
        <v>37</v>
      </c>
      <c r="I29" s="101" t="s">
        <v>38</v>
      </c>
      <c r="J29" s="101" t="s">
        <v>39</v>
      </c>
      <c r="K29" s="101" t="s">
        <v>40</v>
      </c>
      <c r="L29" s="101" t="s">
        <v>41</v>
      </c>
      <c r="M29" s="101" t="s">
        <v>42</v>
      </c>
      <c r="N29" s="101" t="s">
        <v>43</v>
      </c>
      <c r="O29" s="101" t="s">
        <v>44</v>
      </c>
      <c r="P29" s="101" t="s">
        <v>45</v>
      </c>
      <c r="Q29" s="101" t="s">
        <v>46</v>
      </c>
      <c r="R29" s="146" t="s">
        <v>47</v>
      </c>
      <c r="S29" s="95"/>
    </row>
    <row r="30" spans="1:19" ht="24" customHeight="1" x14ac:dyDescent="0.25">
      <c r="A30" s="144"/>
      <c r="B30" s="145" t="s">
        <v>139</v>
      </c>
      <c r="C30" s="103" t="s">
        <v>48</v>
      </c>
      <c r="D30" s="104" t="s">
        <v>48</v>
      </c>
      <c r="E30" s="104" t="s">
        <v>48</v>
      </c>
      <c r="F30" s="104" t="s">
        <v>48</v>
      </c>
      <c r="G30" s="104" t="s">
        <v>48</v>
      </c>
      <c r="H30" s="104" t="s">
        <v>48</v>
      </c>
      <c r="I30" s="104" t="s">
        <v>48</v>
      </c>
      <c r="J30" s="104" t="s">
        <v>48</v>
      </c>
      <c r="K30" s="104" t="s">
        <v>48</v>
      </c>
      <c r="L30" s="104" t="s">
        <v>48</v>
      </c>
      <c r="M30" s="104" t="s">
        <v>48</v>
      </c>
      <c r="N30" s="104" t="s">
        <v>48</v>
      </c>
      <c r="O30" s="104" t="s">
        <v>48</v>
      </c>
      <c r="P30" s="104" t="s">
        <v>48</v>
      </c>
      <c r="Q30" s="104" t="s">
        <v>48</v>
      </c>
      <c r="R30" s="147"/>
      <c r="S30" s="95"/>
    </row>
    <row r="31" spans="1:19" ht="28.5" customHeight="1" x14ac:dyDescent="0.25">
      <c r="A31" s="144"/>
      <c r="B31" s="145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21"/>
      <c r="S31" s="95"/>
    </row>
    <row r="32" spans="1:19" ht="24" x14ac:dyDescent="0.55000000000000004">
      <c r="A32" s="108"/>
      <c r="B32" s="109" t="s">
        <v>138</v>
      </c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22">
        <f>SUM(C32:Q32)</f>
        <v>0</v>
      </c>
      <c r="S32" s="95"/>
    </row>
    <row r="33" spans="1:19" ht="24" x14ac:dyDescent="0.55000000000000004">
      <c r="A33" s="95"/>
      <c r="B33" s="111" t="s">
        <v>51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22">
        <f>SUM(C33:Q33)</f>
        <v>0</v>
      </c>
      <c r="S33" s="95"/>
    </row>
    <row r="34" spans="1:19" ht="24.75" customHeight="1" x14ac:dyDescent="0.55000000000000004">
      <c r="A34" s="95"/>
      <c r="B34" s="111" t="s">
        <v>52</v>
      </c>
      <c r="C34" s="123">
        <f t="shared" ref="C34:K34" si="7">C32/(7*22)</f>
        <v>0</v>
      </c>
      <c r="D34" s="116">
        <f t="shared" si="7"/>
        <v>0</v>
      </c>
      <c r="E34" s="116">
        <f t="shared" si="7"/>
        <v>0</v>
      </c>
      <c r="F34" s="116">
        <f t="shared" si="7"/>
        <v>0</v>
      </c>
      <c r="G34" s="116">
        <f t="shared" si="7"/>
        <v>0</v>
      </c>
      <c r="H34" s="116">
        <f t="shared" si="7"/>
        <v>0</v>
      </c>
      <c r="I34" s="116">
        <f t="shared" si="7"/>
        <v>0</v>
      </c>
      <c r="J34" s="116">
        <f t="shared" si="7"/>
        <v>0</v>
      </c>
      <c r="K34" s="116">
        <f t="shared" si="7"/>
        <v>0</v>
      </c>
      <c r="L34" s="116">
        <f t="shared" ref="L34:Q34" si="8">L32/(7*22)</f>
        <v>0</v>
      </c>
      <c r="M34" s="116">
        <f t="shared" si="8"/>
        <v>0</v>
      </c>
      <c r="N34" s="116">
        <f t="shared" si="8"/>
        <v>0</v>
      </c>
      <c r="O34" s="116">
        <f t="shared" si="8"/>
        <v>0</v>
      </c>
      <c r="P34" s="116">
        <f t="shared" si="8"/>
        <v>0</v>
      </c>
      <c r="Q34" s="116">
        <f t="shared" si="8"/>
        <v>0</v>
      </c>
      <c r="R34" s="124">
        <f>SUM(C34:Q34)</f>
        <v>0</v>
      </c>
      <c r="S34" s="95"/>
    </row>
    <row r="35" spans="1:19" ht="24" x14ac:dyDescent="0.55000000000000004">
      <c r="A35" s="95"/>
      <c r="B35" s="111" t="s">
        <v>47</v>
      </c>
      <c r="C35" s="118">
        <f t="shared" ref="C35:K35" si="9">C34*C33</f>
        <v>0</v>
      </c>
      <c r="D35" s="119">
        <f t="shared" si="9"/>
        <v>0</v>
      </c>
      <c r="E35" s="119">
        <f t="shared" si="9"/>
        <v>0</v>
      </c>
      <c r="F35" s="119">
        <f t="shared" si="9"/>
        <v>0</v>
      </c>
      <c r="G35" s="119">
        <f t="shared" si="9"/>
        <v>0</v>
      </c>
      <c r="H35" s="119">
        <f t="shared" si="9"/>
        <v>0</v>
      </c>
      <c r="I35" s="119">
        <f t="shared" si="9"/>
        <v>0</v>
      </c>
      <c r="J35" s="119">
        <f t="shared" si="9"/>
        <v>0</v>
      </c>
      <c r="K35" s="119">
        <f t="shared" si="9"/>
        <v>0</v>
      </c>
      <c r="L35" s="119">
        <f t="shared" ref="L35:Q35" si="10">L34*L33</f>
        <v>0</v>
      </c>
      <c r="M35" s="119">
        <f t="shared" si="10"/>
        <v>0</v>
      </c>
      <c r="N35" s="119">
        <f t="shared" si="10"/>
        <v>0</v>
      </c>
      <c r="O35" s="119">
        <f t="shared" si="10"/>
        <v>0</v>
      </c>
      <c r="P35" s="119">
        <f t="shared" si="10"/>
        <v>0</v>
      </c>
      <c r="Q35" s="119">
        <f t="shared" si="10"/>
        <v>0</v>
      </c>
      <c r="R35" s="117">
        <f>SUM(C35:Q35)</f>
        <v>0</v>
      </c>
      <c r="S35" s="95"/>
    </row>
    <row r="36" spans="1:19" ht="14.25" customHeight="1" x14ac:dyDescent="0.2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</row>
    <row r="37" spans="1:19" ht="14.25" customHeight="1" x14ac:dyDescent="0.2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</row>
    <row r="38" spans="1:19" ht="24" x14ac:dyDescent="0.55000000000000004">
      <c r="A38" s="95"/>
      <c r="B38" s="125" t="s">
        <v>56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</row>
    <row r="39" spans="1:19" ht="24" customHeight="1" x14ac:dyDescent="0.25">
      <c r="A39" s="95"/>
      <c r="B39" s="99"/>
      <c r="C39" s="100" t="s">
        <v>32</v>
      </c>
      <c r="D39" s="101" t="s">
        <v>33</v>
      </c>
      <c r="E39" s="101" t="s">
        <v>34</v>
      </c>
      <c r="F39" s="101" t="s">
        <v>35</v>
      </c>
      <c r="G39" s="101" t="s">
        <v>36</v>
      </c>
      <c r="H39" s="101" t="s">
        <v>37</v>
      </c>
      <c r="I39" s="101" t="s">
        <v>38</v>
      </c>
      <c r="J39" s="101" t="s">
        <v>39</v>
      </c>
      <c r="K39" s="101" t="s">
        <v>40</v>
      </c>
      <c r="L39" s="101" t="s">
        <v>41</v>
      </c>
      <c r="M39" s="101" t="s">
        <v>42</v>
      </c>
      <c r="N39" s="101" t="s">
        <v>43</v>
      </c>
      <c r="O39" s="101" t="s">
        <v>44</v>
      </c>
      <c r="P39" s="101" t="s">
        <v>45</v>
      </c>
      <c r="Q39" s="101" t="s">
        <v>46</v>
      </c>
      <c r="R39" s="146" t="s">
        <v>47</v>
      </c>
      <c r="S39" s="95"/>
    </row>
    <row r="40" spans="1:19" ht="24" customHeight="1" x14ac:dyDescent="0.25">
      <c r="A40" s="144"/>
      <c r="B40" s="145" t="s">
        <v>139</v>
      </c>
      <c r="C40" s="126" t="s">
        <v>48</v>
      </c>
      <c r="D40" s="107" t="s">
        <v>48</v>
      </c>
      <c r="E40" s="107" t="s">
        <v>48</v>
      </c>
      <c r="F40" s="107" t="s">
        <v>48</v>
      </c>
      <c r="G40" s="107" t="s">
        <v>48</v>
      </c>
      <c r="H40" s="107" t="s">
        <v>48</v>
      </c>
      <c r="I40" s="107" t="s">
        <v>48</v>
      </c>
      <c r="J40" s="107" t="s">
        <v>48</v>
      </c>
      <c r="K40" s="107" t="s">
        <v>48</v>
      </c>
      <c r="L40" s="107" t="s">
        <v>48</v>
      </c>
      <c r="M40" s="107" t="s">
        <v>48</v>
      </c>
      <c r="N40" s="107" t="s">
        <v>48</v>
      </c>
      <c r="O40" s="107" t="s">
        <v>48</v>
      </c>
      <c r="P40" s="107" t="s">
        <v>48</v>
      </c>
      <c r="Q40" s="107" t="s">
        <v>48</v>
      </c>
      <c r="R40" s="147"/>
      <c r="S40" s="95"/>
    </row>
    <row r="41" spans="1:19" ht="30.75" customHeight="1" x14ac:dyDescent="0.25">
      <c r="A41" s="144"/>
      <c r="B41" s="145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21"/>
      <c r="S41" s="95"/>
    </row>
    <row r="42" spans="1:19" ht="24" x14ac:dyDescent="0.55000000000000004">
      <c r="A42" s="108"/>
      <c r="B42" s="109" t="s">
        <v>138</v>
      </c>
      <c r="C42" s="112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22">
        <f>SUM(C42:Q42)</f>
        <v>0</v>
      </c>
      <c r="S42" s="95"/>
    </row>
    <row r="43" spans="1:19" ht="24" x14ac:dyDescent="0.55000000000000004">
      <c r="A43" s="95"/>
      <c r="B43" s="111" t="s">
        <v>51</v>
      </c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22">
        <f>SUM(C43:Q43)</f>
        <v>0</v>
      </c>
      <c r="S43" s="95"/>
    </row>
    <row r="44" spans="1:19" ht="24" x14ac:dyDescent="0.55000000000000004">
      <c r="A44" s="95"/>
      <c r="B44" s="114" t="s">
        <v>52</v>
      </c>
      <c r="C44" s="123">
        <f t="shared" ref="C44:K44" si="11">C42/(7*22)</f>
        <v>0</v>
      </c>
      <c r="D44" s="116">
        <f t="shared" si="11"/>
        <v>0</v>
      </c>
      <c r="E44" s="116">
        <f t="shared" si="11"/>
        <v>0</v>
      </c>
      <c r="F44" s="116">
        <f t="shared" si="11"/>
        <v>0</v>
      </c>
      <c r="G44" s="116">
        <f t="shared" si="11"/>
        <v>0</v>
      </c>
      <c r="H44" s="116">
        <f t="shared" si="11"/>
        <v>0</v>
      </c>
      <c r="I44" s="116">
        <f t="shared" si="11"/>
        <v>0</v>
      </c>
      <c r="J44" s="116">
        <f t="shared" si="11"/>
        <v>0</v>
      </c>
      <c r="K44" s="116">
        <f t="shared" si="11"/>
        <v>0</v>
      </c>
      <c r="L44" s="116">
        <f t="shared" ref="L44:Q44" si="12">L42/(7*22)</f>
        <v>0</v>
      </c>
      <c r="M44" s="116">
        <f t="shared" si="12"/>
        <v>0</v>
      </c>
      <c r="N44" s="116">
        <f t="shared" si="12"/>
        <v>0</v>
      </c>
      <c r="O44" s="116">
        <f t="shared" si="12"/>
        <v>0</v>
      </c>
      <c r="P44" s="116">
        <f t="shared" si="12"/>
        <v>0</v>
      </c>
      <c r="Q44" s="116">
        <f t="shared" si="12"/>
        <v>0</v>
      </c>
      <c r="R44" s="124">
        <f>SUM(C44:Q44)</f>
        <v>0</v>
      </c>
      <c r="S44" s="95"/>
    </row>
    <row r="45" spans="1:19" ht="24" x14ac:dyDescent="0.55000000000000004">
      <c r="A45" s="95"/>
      <c r="B45" s="111" t="s">
        <v>47</v>
      </c>
      <c r="C45" s="118">
        <f t="shared" ref="C45:K45" si="13">C44*C43</f>
        <v>0</v>
      </c>
      <c r="D45" s="119">
        <f t="shared" si="13"/>
        <v>0</v>
      </c>
      <c r="E45" s="119">
        <f t="shared" si="13"/>
        <v>0</v>
      </c>
      <c r="F45" s="119">
        <f t="shared" si="13"/>
        <v>0</v>
      </c>
      <c r="G45" s="119">
        <f t="shared" si="13"/>
        <v>0</v>
      </c>
      <c r="H45" s="119">
        <f t="shared" si="13"/>
        <v>0</v>
      </c>
      <c r="I45" s="119">
        <f t="shared" si="13"/>
        <v>0</v>
      </c>
      <c r="J45" s="119">
        <f t="shared" si="13"/>
        <v>0</v>
      </c>
      <c r="K45" s="119">
        <f t="shared" si="13"/>
        <v>0</v>
      </c>
      <c r="L45" s="119">
        <f t="shared" ref="L45:Q45" si="14">L44*L43</f>
        <v>0</v>
      </c>
      <c r="M45" s="119">
        <f t="shared" si="14"/>
        <v>0</v>
      </c>
      <c r="N45" s="119">
        <f t="shared" si="14"/>
        <v>0</v>
      </c>
      <c r="O45" s="119">
        <f t="shared" si="14"/>
        <v>0</v>
      </c>
      <c r="P45" s="119">
        <f t="shared" si="14"/>
        <v>0</v>
      </c>
      <c r="Q45" s="119">
        <f t="shared" si="14"/>
        <v>0</v>
      </c>
      <c r="R45" s="117">
        <f>SUM(C45:Q45)</f>
        <v>0</v>
      </c>
      <c r="S45" s="95"/>
    </row>
    <row r="46" spans="1:19" ht="14.25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</row>
    <row r="47" spans="1:19" ht="14.25" customHeight="1" x14ac:dyDescent="0.2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</row>
    <row r="48" spans="1:19" ht="24" x14ac:dyDescent="0.55000000000000004">
      <c r="A48" s="95"/>
      <c r="B48" s="127" t="s">
        <v>127</v>
      </c>
      <c r="C48" s="128"/>
      <c r="D48" s="128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1:19" ht="24" customHeight="1" x14ac:dyDescent="0.25">
      <c r="A49" s="95"/>
      <c r="B49" s="99"/>
      <c r="C49" s="100" t="s">
        <v>32</v>
      </c>
      <c r="D49" s="101" t="s">
        <v>33</v>
      </c>
      <c r="E49" s="102" t="s">
        <v>34</v>
      </c>
      <c r="F49" s="101" t="s">
        <v>35</v>
      </c>
      <c r="G49" s="102" t="s">
        <v>36</v>
      </c>
      <c r="H49" s="101" t="s">
        <v>37</v>
      </c>
      <c r="I49" s="101" t="s">
        <v>38</v>
      </c>
      <c r="J49" s="101" t="s">
        <v>39</v>
      </c>
      <c r="K49" s="101" t="s">
        <v>40</v>
      </c>
      <c r="L49" s="101" t="s">
        <v>41</v>
      </c>
      <c r="M49" s="101" t="s">
        <v>42</v>
      </c>
      <c r="N49" s="101" t="s">
        <v>43</v>
      </c>
      <c r="O49" s="101" t="s">
        <v>44</v>
      </c>
      <c r="P49" s="101" t="s">
        <v>45</v>
      </c>
      <c r="Q49" s="101" t="s">
        <v>46</v>
      </c>
      <c r="R49" s="146" t="s">
        <v>47</v>
      </c>
      <c r="S49" s="95"/>
    </row>
    <row r="50" spans="1:19" ht="24" customHeight="1" x14ac:dyDescent="0.25">
      <c r="A50" s="144"/>
      <c r="B50" s="145" t="s">
        <v>139</v>
      </c>
      <c r="C50" s="126" t="s">
        <v>48</v>
      </c>
      <c r="D50" s="107" t="s">
        <v>48</v>
      </c>
      <c r="E50" s="107" t="s">
        <v>48</v>
      </c>
      <c r="F50" s="107" t="s">
        <v>48</v>
      </c>
      <c r="G50" s="107" t="s">
        <v>48</v>
      </c>
      <c r="H50" s="107" t="s">
        <v>48</v>
      </c>
      <c r="I50" s="107" t="s">
        <v>48</v>
      </c>
      <c r="J50" s="107" t="s">
        <v>48</v>
      </c>
      <c r="K50" s="107" t="s">
        <v>48</v>
      </c>
      <c r="L50" s="107" t="s">
        <v>48</v>
      </c>
      <c r="M50" s="107" t="s">
        <v>48</v>
      </c>
      <c r="N50" s="107" t="s">
        <v>48</v>
      </c>
      <c r="O50" s="107" t="s">
        <v>48</v>
      </c>
      <c r="P50" s="107" t="s">
        <v>48</v>
      </c>
      <c r="Q50" s="107" t="s">
        <v>48</v>
      </c>
      <c r="R50" s="147"/>
      <c r="S50" s="95"/>
    </row>
    <row r="51" spans="1:19" ht="31.5" customHeight="1" x14ac:dyDescent="0.25">
      <c r="A51" s="144"/>
      <c r="B51" s="145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21"/>
      <c r="S51" s="95"/>
    </row>
    <row r="52" spans="1:19" ht="24" x14ac:dyDescent="0.55000000000000004">
      <c r="A52" s="108"/>
      <c r="B52" s="109" t="s">
        <v>138</v>
      </c>
      <c r="C52" s="112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22">
        <f>SUM(C52:Q52)</f>
        <v>0</v>
      </c>
      <c r="S52" s="95"/>
    </row>
    <row r="53" spans="1:19" ht="24" x14ac:dyDescent="0.55000000000000004">
      <c r="A53" s="95"/>
      <c r="B53" s="111" t="s">
        <v>51</v>
      </c>
      <c r="C53" s="112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22">
        <f>SUM(C53:Q53)</f>
        <v>0</v>
      </c>
      <c r="S53" s="95"/>
    </row>
    <row r="54" spans="1:19" ht="24" customHeight="1" x14ac:dyDescent="0.55000000000000004">
      <c r="A54" s="95"/>
      <c r="B54" s="114" t="s">
        <v>52</v>
      </c>
      <c r="C54" s="123">
        <f t="shared" ref="C54:Q54" si="15">C52/(7*22)</f>
        <v>0</v>
      </c>
      <c r="D54" s="116">
        <f t="shared" si="15"/>
        <v>0</v>
      </c>
      <c r="E54" s="116">
        <f t="shared" si="15"/>
        <v>0</v>
      </c>
      <c r="F54" s="116">
        <f t="shared" si="15"/>
        <v>0</v>
      </c>
      <c r="G54" s="116">
        <f t="shared" si="15"/>
        <v>0</v>
      </c>
      <c r="H54" s="116">
        <f t="shared" si="15"/>
        <v>0</v>
      </c>
      <c r="I54" s="116">
        <f t="shared" si="15"/>
        <v>0</v>
      </c>
      <c r="J54" s="116">
        <f t="shared" si="15"/>
        <v>0</v>
      </c>
      <c r="K54" s="116">
        <f t="shared" si="15"/>
        <v>0</v>
      </c>
      <c r="L54" s="116">
        <f t="shared" si="15"/>
        <v>0</v>
      </c>
      <c r="M54" s="116">
        <f t="shared" si="15"/>
        <v>0</v>
      </c>
      <c r="N54" s="116">
        <f t="shared" si="15"/>
        <v>0</v>
      </c>
      <c r="O54" s="116">
        <f t="shared" si="15"/>
        <v>0</v>
      </c>
      <c r="P54" s="116">
        <f t="shared" si="15"/>
        <v>0</v>
      </c>
      <c r="Q54" s="116">
        <f t="shared" si="15"/>
        <v>0</v>
      </c>
      <c r="R54" s="124">
        <f>SUM(C54:Q54)</f>
        <v>0</v>
      </c>
      <c r="S54" s="95"/>
    </row>
    <row r="55" spans="1:19" ht="24" x14ac:dyDescent="0.55000000000000004">
      <c r="A55" s="95"/>
      <c r="B55" s="111" t="s">
        <v>47</v>
      </c>
      <c r="C55" s="118">
        <f t="shared" ref="C55:Q55" si="16">C54*C53</f>
        <v>0</v>
      </c>
      <c r="D55" s="119">
        <f t="shared" si="16"/>
        <v>0</v>
      </c>
      <c r="E55" s="119">
        <f t="shared" si="16"/>
        <v>0</v>
      </c>
      <c r="F55" s="119">
        <f t="shared" si="16"/>
        <v>0</v>
      </c>
      <c r="G55" s="119">
        <f t="shared" si="16"/>
        <v>0</v>
      </c>
      <c r="H55" s="119">
        <f t="shared" si="16"/>
        <v>0</v>
      </c>
      <c r="I55" s="119">
        <f t="shared" si="16"/>
        <v>0</v>
      </c>
      <c r="J55" s="119">
        <f t="shared" si="16"/>
        <v>0</v>
      </c>
      <c r="K55" s="119">
        <f t="shared" si="16"/>
        <v>0</v>
      </c>
      <c r="L55" s="119">
        <f t="shared" si="16"/>
        <v>0</v>
      </c>
      <c r="M55" s="119">
        <f t="shared" si="16"/>
        <v>0</v>
      </c>
      <c r="N55" s="119">
        <f t="shared" si="16"/>
        <v>0</v>
      </c>
      <c r="O55" s="119">
        <f t="shared" si="16"/>
        <v>0</v>
      </c>
      <c r="P55" s="119">
        <f t="shared" si="16"/>
        <v>0</v>
      </c>
      <c r="Q55" s="119">
        <f t="shared" si="16"/>
        <v>0</v>
      </c>
      <c r="R55" s="117">
        <f>SUM(C55:Q55)</f>
        <v>0</v>
      </c>
      <c r="S55" s="95"/>
    </row>
    <row r="56" spans="1:19" ht="24" customHeight="1" x14ac:dyDescent="0.25">
      <c r="A56" s="129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</row>
    <row r="57" spans="1:19" ht="16.5" hidden="1" customHeight="1" x14ac:dyDescent="0.25">
      <c r="A57" s="108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</row>
    <row r="58" spans="1:19" ht="20.25" x14ac:dyDescent="0.3">
      <c r="A58" s="95"/>
      <c r="B58" s="95"/>
      <c r="C58" s="95"/>
      <c r="D58" s="95"/>
      <c r="E58" s="95"/>
      <c r="F58" s="95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95"/>
    </row>
    <row r="59" spans="1:19" ht="57" customHeight="1" x14ac:dyDescent="0.3">
      <c r="A59" s="95"/>
      <c r="B59" s="131"/>
      <c r="C59" s="142" t="s">
        <v>58</v>
      </c>
      <c r="D59" s="142"/>
      <c r="E59" s="142" t="s">
        <v>7</v>
      </c>
      <c r="F59" s="142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95"/>
    </row>
    <row r="60" spans="1:19" ht="24" x14ac:dyDescent="0.55000000000000004">
      <c r="A60" s="95"/>
      <c r="B60" s="131" t="s">
        <v>59</v>
      </c>
      <c r="C60" s="143"/>
      <c r="D60" s="143"/>
      <c r="E60" s="143"/>
      <c r="F60" s="143"/>
      <c r="G60" s="130"/>
      <c r="H60" s="130"/>
      <c r="I60" s="130"/>
      <c r="J60" s="130"/>
      <c r="K60" s="95"/>
      <c r="L60" s="95"/>
      <c r="M60" s="95"/>
      <c r="N60" s="95"/>
      <c r="O60" s="95"/>
      <c r="P60" s="95"/>
      <c r="Q60" s="95"/>
      <c r="R60" s="95"/>
      <c r="S60" s="95"/>
    </row>
    <row r="61" spans="1:19" ht="14.25" customHeight="1" x14ac:dyDescent="0.2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</row>
    <row r="62" spans="1:19" ht="15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</row>
    <row r="63" spans="1:19" ht="24" x14ac:dyDescent="0.55000000000000004">
      <c r="A63" s="95"/>
      <c r="B63" s="132" t="s">
        <v>60</v>
      </c>
      <c r="C63" s="133" t="s">
        <v>58</v>
      </c>
      <c r="D63" s="133" t="s">
        <v>7</v>
      </c>
      <c r="E63" s="134"/>
      <c r="F63" s="134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</row>
    <row r="64" spans="1:19" ht="24" x14ac:dyDescent="0.55000000000000004">
      <c r="A64" s="95"/>
      <c r="B64" s="135" t="s">
        <v>61</v>
      </c>
      <c r="C64" s="136">
        <f>R15</f>
        <v>0</v>
      </c>
      <c r="D64" s="136">
        <f>R25</f>
        <v>0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</row>
    <row r="65" spans="1:19" ht="24" x14ac:dyDescent="0.55000000000000004">
      <c r="A65" s="95"/>
      <c r="B65" s="135" t="s">
        <v>62</v>
      </c>
      <c r="C65" s="136">
        <f>R35</f>
        <v>0</v>
      </c>
      <c r="D65" s="136">
        <f>R45</f>
        <v>0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</row>
    <row r="66" spans="1:19" ht="24" x14ac:dyDescent="0.55000000000000004">
      <c r="A66" s="130"/>
      <c r="B66" s="135" t="s">
        <v>134</v>
      </c>
      <c r="C66" s="137">
        <f>Q55</f>
        <v>0</v>
      </c>
      <c r="D66" s="136">
        <f>R55</f>
        <v>0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130"/>
    </row>
    <row r="67" spans="1:19" ht="28.15" customHeight="1" x14ac:dyDescent="0.55000000000000004">
      <c r="A67" s="130"/>
      <c r="B67" s="135" t="s">
        <v>128</v>
      </c>
      <c r="C67" s="136">
        <f>C60</f>
        <v>0</v>
      </c>
      <c r="D67" s="136">
        <f>E60</f>
        <v>0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130"/>
    </row>
    <row r="68" spans="1:19" ht="15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</row>
    <row r="69" spans="1:19" ht="24" x14ac:dyDescent="0.55000000000000004">
      <c r="A69" s="95"/>
      <c r="B69" s="2" t="s">
        <v>140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</row>
    <row r="70" spans="1:19" ht="14.25" customHeight="1" x14ac:dyDescent="0.55000000000000004">
      <c r="A70" s="95"/>
      <c r="B70" s="2" t="s">
        <v>141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</row>
    <row r="71" spans="1:19" ht="14.25" customHeight="1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</row>
    <row r="72" spans="1:19" ht="14.25" customHeight="1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</row>
    <row r="78" spans="1:19" ht="14.25" customHeight="1" x14ac:dyDescent="0.2"/>
  </sheetData>
  <sheetProtection algorithmName="SHA-512" hashValue="EAI4hgWgLPiki878Iaypn+8UHuPH63Qg8xoplH9S4c+yG9GF/uWGutcZnDaUL7nwnQCwrpD71up6Ovr7buFv8w==" saltValue="pjreHaYhxB6+mpmoMxW3qw==" spinCount="100000" sheet="1" objects="1" scenarios="1" formatCells="0" formatColumns="0" formatRows="0" insertColumns="0" insertRows="0" insertHyperlinks="0" deleteColumns="0" deleteRows="0" selectLockedCells="1"/>
  <protectedRanges>
    <protectedRange sqref="C51:Q53" name="Range2"/>
  </protectedRanges>
  <mergeCells count="19">
    <mergeCell ref="R19:R20"/>
    <mergeCell ref="A20:A21"/>
    <mergeCell ref="B20:B21"/>
    <mergeCell ref="R9:R10"/>
    <mergeCell ref="A10:A11"/>
    <mergeCell ref="B10:B11"/>
    <mergeCell ref="R49:R50"/>
    <mergeCell ref="R39:R40"/>
    <mergeCell ref="A40:A41"/>
    <mergeCell ref="B40:B41"/>
    <mergeCell ref="R29:R30"/>
    <mergeCell ref="A30:A31"/>
    <mergeCell ref="B30:B31"/>
    <mergeCell ref="C59:D59"/>
    <mergeCell ref="E59:F59"/>
    <mergeCell ref="C60:D60"/>
    <mergeCell ref="E60:F60"/>
    <mergeCell ref="A50:A51"/>
    <mergeCell ref="B50:B51"/>
  </mergeCells>
  <dataValidations count="2">
    <dataValidation type="decimal" allowBlank="1" showInputMessage="1" showErrorMessage="1" error="โปรดกรอกข้อมูลเป็นตัวเลข_x000a_" sqref="C12:Q12 C22:Q22 C32:Q32 C42:Q42 C52:Q52" xr:uid="{00000000-0002-0000-0200-000000000000}">
      <formula1>0</formula1>
      <formula2>500000</formula2>
    </dataValidation>
    <dataValidation type="decimal" allowBlank="1" showInputMessage="1" showErrorMessage="1" error="โปรดระบุชั่วโมงการทำงานเป็นตัวเลข" sqref="C13:Q13 C23:Q23 C33:Q33 C43:Q43 C53:Q53" xr:uid="{00000000-0002-0000-02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5"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F35"/>
  <sheetViews>
    <sheetView tabSelected="1" zoomScale="85" zoomScaleNormal="85" workbookViewId="0">
      <selection activeCell="B9" sqref="B9"/>
    </sheetView>
  </sheetViews>
  <sheetFormatPr defaultColWidth="9" defaultRowHeight="14.25" x14ac:dyDescent="0.2"/>
  <cols>
    <col min="2" max="2" width="29" customWidth="1"/>
    <col min="3" max="3" width="29.25" customWidth="1"/>
    <col min="4" max="4" width="29.75" bestFit="1" customWidth="1"/>
    <col min="5" max="5" width="18.375" customWidth="1"/>
    <col min="6" max="6" width="20.375" customWidth="1"/>
    <col min="7" max="10" width="16.25" customWidth="1"/>
  </cols>
  <sheetData>
    <row r="2" spans="1:6" x14ac:dyDescent="0.2">
      <c r="B2" s="40" t="s">
        <v>27</v>
      </c>
    </row>
    <row r="3" spans="1:6" x14ac:dyDescent="0.2">
      <c r="B3" s="40" t="s">
        <v>28</v>
      </c>
    </row>
    <row r="5" spans="1:6" ht="24" x14ac:dyDescent="0.55000000000000004">
      <c r="B5" s="90" t="s">
        <v>63</v>
      </c>
      <c r="C5" s="90" t="s">
        <v>71</v>
      </c>
      <c r="D5" s="90" t="s">
        <v>64</v>
      </c>
    </row>
    <row r="6" spans="1:6" ht="24" x14ac:dyDescent="0.55000000000000004">
      <c r="B6" s="49" t="s">
        <v>65</v>
      </c>
      <c r="C6" s="58">
        <f>SUM(C7:C12)</f>
        <v>0</v>
      </c>
      <c r="D6" s="58">
        <f>SUM(D7:D12)</f>
        <v>0</v>
      </c>
    </row>
    <row r="7" spans="1:6" ht="24" x14ac:dyDescent="0.55000000000000004">
      <c r="B7" s="65" t="s">
        <v>129</v>
      </c>
      <c r="C7" s="57"/>
      <c r="D7" s="57"/>
    </row>
    <row r="8" spans="1:6" ht="24" x14ac:dyDescent="0.55000000000000004">
      <c r="B8" s="65" t="s">
        <v>130</v>
      </c>
      <c r="C8" s="57"/>
      <c r="D8" s="59"/>
    </row>
    <row r="9" spans="1:6" ht="24" x14ac:dyDescent="0.55000000000000004">
      <c r="B9" s="65" t="s">
        <v>131</v>
      </c>
      <c r="C9" s="57"/>
      <c r="D9" s="57"/>
    </row>
    <row r="10" spans="1:6" ht="24" x14ac:dyDescent="0.55000000000000004">
      <c r="B10" s="65">
        <v>3.4</v>
      </c>
      <c r="C10" s="57"/>
      <c r="D10" s="57"/>
    </row>
    <row r="11" spans="1:6" ht="24" x14ac:dyDescent="0.55000000000000004">
      <c r="B11" s="65">
        <v>3.5</v>
      </c>
      <c r="C11" s="57"/>
      <c r="D11" s="57"/>
    </row>
    <row r="12" spans="1:6" ht="24" x14ac:dyDescent="0.55000000000000004">
      <c r="A12" s="1"/>
      <c r="B12" s="49"/>
      <c r="C12" s="57"/>
      <c r="D12" s="57"/>
      <c r="E12" s="1"/>
      <c r="F12" s="1"/>
    </row>
    <row r="13" spans="1:6" ht="24" x14ac:dyDescent="0.55000000000000004">
      <c r="A13" s="1"/>
      <c r="B13" s="1"/>
      <c r="C13" s="91"/>
      <c r="D13" s="91"/>
      <c r="E13" s="1"/>
      <c r="F13" s="1"/>
    </row>
    <row r="14" spans="1:6" ht="24" x14ac:dyDescent="0.55000000000000004">
      <c r="A14" s="1"/>
      <c r="B14" s="2" t="s">
        <v>66</v>
      </c>
      <c r="C14" s="92"/>
      <c r="D14" s="92"/>
      <c r="E14" s="1"/>
      <c r="F14" s="1"/>
    </row>
    <row r="15" spans="1:6" ht="24" x14ac:dyDescent="0.55000000000000004">
      <c r="A15" s="1"/>
      <c r="B15" s="2"/>
      <c r="C15" s="92"/>
      <c r="D15" s="92"/>
      <c r="E15" s="1"/>
      <c r="F15" s="1"/>
    </row>
    <row r="16" spans="1:6" ht="24" x14ac:dyDescent="0.55000000000000004">
      <c r="A16" s="1"/>
      <c r="B16" s="90" t="s">
        <v>67</v>
      </c>
      <c r="C16" s="90" t="s">
        <v>68</v>
      </c>
      <c r="D16" s="90" t="s">
        <v>69</v>
      </c>
      <c r="E16" s="90" t="s">
        <v>23</v>
      </c>
    </row>
    <row r="17" spans="1:6" ht="24" x14ac:dyDescent="0.55000000000000004">
      <c r="A17" s="1"/>
      <c r="B17" s="93">
        <v>1</v>
      </c>
      <c r="C17" s="58">
        <f>'1. รายละเอียด-วัสดุอุปกรณ์'!D3+'1. รายละเอียด-วัสดุอุปกรณ์'!D10+'2.รายละเอียด-ค่าแรง'!D66</f>
        <v>0</v>
      </c>
      <c r="D17" s="58">
        <f>IFERROR(C17/B17,0)</f>
        <v>0</v>
      </c>
      <c r="E17" s="94"/>
    </row>
    <row r="18" spans="1:6" ht="24" x14ac:dyDescent="0.55000000000000004">
      <c r="A18" s="1"/>
      <c r="B18" s="1"/>
      <c r="C18" s="92"/>
      <c r="D18" s="92"/>
      <c r="E18" s="1"/>
      <c r="F18" s="1"/>
    </row>
    <row r="19" spans="1:6" ht="24" x14ac:dyDescent="0.55000000000000004">
      <c r="A19" s="1"/>
      <c r="B19" s="1"/>
      <c r="C19" s="92"/>
      <c r="D19" s="92"/>
      <c r="E19" s="1"/>
      <c r="F19" s="1"/>
    </row>
    <row r="20" spans="1:6" ht="24" x14ac:dyDescent="0.55000000000000004">
      <c r="A20" s="1"/>
      <c r="B20" s="1"/>
      <c r="C20" s="92"/>
      <c r="D20" s="92"/>
      <c r="E20" s="1"/>
      <c r="F20" s="1"/>
    </row>
    <row r="21" spans="1:6" ht="24" x14ac:dyDescent="0.55000000000000004">
      <c r="A21" s="1"/>
      <c r="B21" s="1"/>
      <c r="C21" s="92"/>
      <c r="D21" s="92"/>
      <c r="E21" s="1"/>
      <c r="F21" s="1"/>
    </row>
    <row r="22" spans="1:6" ht="24" x14ac:dyDescent="0.55000000000000004">
      <c r="A22" s="1"/>
      <c r="B22" s="1"/>
      <c r="C22" s="1"/>
      <c r="D22" s="1"/>
      <c r="E22" s="1"/>
      <c r="F22" s="1"/>
    </row>
    <row r="23" spans="1:6" ht="24" x14ac:dyDescent="0.55000000000000004">
      <c r="A23" s="1"/>
      <c r="B23" s="1"/>
      <c r="C23" s="1"/>
      <c r="D23" s="1"/>
      <c r="E23" s="1"/>
      <c r="F23" s="1"/>
    </row>
    <row r="24" spans="1:6" ht="24" x14ac:dyDescent="0.55000000000000004">
      <c r="A24" s="1"/>
      <c r="B24" s="1"/>
      <c r="C24" s="1"/>
      <c r="D24" s="1"/>
      <c r="E24" s="1"/>
      <c r="F24" s="1"/>
    </row>
    <row r="25" spans="1:6" ht="24" x14ac:dyDescent="0.55000000000000004">
      <c r="A25" s="1"/>
      <c r="B25" s="1"/>
      <c r="C25" s="1"/>
      <c r="D25" s="1"/>
      <c r="E25" s="1"/>
      <c r="F25" s="1"/>
    </row>
    <row r="26" spans="1:6" ht="24" x14ac:dyDescent="0.55000000000000004">
      <c r="A26" s="1"/>
      <c r="B26" s="1"/>
      <c r="C26" s="1"/>
      <c r="D26" s="1"/>
      <c r="E26" s="1"/>
      <c r="F26" s="1"/>
    </row>
    <row r="27" spans="1:6" ht="24" x14ac:dyDescent="0.55000000000000004">
      <c r="A27" s="1"/>
      <c r="B27" s="1"/>
      <c r="C27" s="1"/>
      <c r="D27" s="1"/>
      <c r="E27" s="1"/>
      <c r="F27" s="1"/>
    </row>
    <row r="28" spans="1:6" ht="24" x14ac:dyDescent="0.55000000000000004">
      <c r="A28" s="1"/>
      <c r="B28" s="1"/>
      <c r="C28" s="1"/>
      <c r="D28" s="1"/>
      <c r="E28" s="1"/>
      <c r="F28" s="1"/>
    </row>
    <row r="29" spans="1:6" ht="24" x14ac:dyDescent="0.55000000000000004">
      <c r="A29" s="1"/>
      <c r="B29" s="1"/>
      <c r="C29" s="1"/>
      <c r="D29" s="1"/>
      <c r="E29" s="1"/>
      <c r="F29" s="1"/>
    </row>
    <row r="30" spans="1:6" ht="24" x14ac:dyDescent="0.55000000000000004">
      <c r="A30" s="1"/>
      <c r="B30" s="1"/>
      <c r="C30" s="1"/>
      <c r="D30" s="1"/>
      <c r="E30" s="1"/>
      <c r="F30" s="1"/>
    </row>
    <row r="31" spans="1:6" ht="24" x14ac:dyDescent="0.55000000000000004">
      <c r="A31" s="1"/>
      <c r="B31" s="1"/>
      <c r="C31" s="1"/>
      <c r="D31" s="1"/>
      <c r="E31" s="1"/>
      <c r="F31" s="1"/>
    </row>
    <row r="32" spans="1:6" ht="24" x14ac:dyDescent="0.55000000000000004">
      <c r="A32" s="1"/>
      <c r="B32" s="1"/>
      <c r="C32" s="1"/>
      <c r="D32" s="1"/>
      <c r="E32" s="1"/>
      <c r="F32" s="1"/>
    </row>
    <row r="33" spans="1:6" ht="24" x14ac:dyDescent="0.55000000000000004">
      <c r="A33" s="1"/>
      <c r="B33" s="1"/>
      <c r="C33" s="1"/>
      <c r="D33" s="1"/>
      <c r="E33" s="1"/>
      <c r="F33" s="1"/>
    </row>
    <row r="34" spans="1:6" ht="24" x14ac:dyDescent="0.55000000000000004">
      <c r="A34" s="1"/>
      <c r="B34" s="1"/>
      <c r="C34" s="1"/>
      <c r="D34" s="1"/>
      <c r="E34" s="1"/>
      <c r="F34" s="1"/>
    </row>
    <row r="35" spans="1:6" ht="24" x14ac:dyDescent="0.55000000000000004">
      <c r="A35" s="1"/>
      <c r="B35" s="1"/>
      <c r="C35" s="1"/>
      <c r="D35" s="1"/>
      <c r="E35" s="1"/>
      <c r="F35" s="1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D19"/>
  <sheetViews>
    <sheetView workbookViewId="0">
      <selection activeCell="C10" sqref="C10"/>
    </sheetView>
  </sheetViews>
  <sheetFormatPr defaultColWidth="8.75" defaultRowHeight="14.25" x14ac:dyDescent="0.2"/>
  <cols>
    <col min="1" max="1" width="20.375" customWidth="1"/>
    <col min="2" max="2" width="46.375" customWidth="1"/>
    <col min="3" max="3" width="29.375" bestFit="1" customWidth="1"/>
    <col min="4" max="4" width="29.25" bestFit="1" customWidth="1"/>
  </cols>
  <sheetData>
    <row r="2" spans="1:4" x14ac:dyDescent="0.2">
      <c r="A2" s="40" t="s">
        <v>27</v>
      </c>
    </row>
    <row r="3" spans="1:4" x14ac:dyDescent="0.2">
      <c r="A3" s="40" t="s">
        <v>28</v>
      </c>
    </row>
    <row r="4" spans="1:4" ht="27" x14ac:dyDescent="0.35">
      <c r="A4" s="46" t="s">
        <v>70</v>
      </c>
    </row>
    <row r="6" spans="1:4" ht="24.75" thickBot="1" x14ac:dyDescent="0.6">
      <c r="C6" s="19" t="s">
        <v>71</v>
      </c>
      <c r="D6" s="19" t="s">
        <v>64</v>
      </c>
    </row>
    <row r="7" spans="1:4" ht="20.25" customHeight="1" x14ac:dyDescent="0.55000000000000004">
      <c r="A7" s="148" t="s">
        <v>72</v>
      </c>
      <c r="B7" s="72" t="s">
        <v>73</v>
      </c>
      <c r="C7" s="73"/>
      <c r="D7" s="74"/>
    </row>
    <row r="8" spans="1:4" ht="20.25" customHeight="1" x14ac:dyDescent="0.55000000000000004">
      <c r="A8" s="149"/>
      <c r="B8" s="49" t="s">
        <v>74</v>
      </c>
      <c r="C8" s="75"/>
      <c r="D8" s="76"/>
    </row>
    <row r="9" spans="1:4" ht="20.25" customHeight="1" x14ac:dyDescent="0.55000000000000004">
      <c r="A9" s="149"/>
      <c r="B9" s="49" t="s">
        <v>75</v>
      </c>
      <c r="C9" s="77"/>
      <c r="D9" s="78"/>
    </row>
    <row r="10" spans="1:4" ht="20.25" customHeight="1" x14ac:dyDescent="0.55000000000000004">
      <c r="A10" s="149"/>
      <c r="B10" s="66" t="s">
        <v>137</v>
      </c>
      <c r="C10" s="77"/>
      <c r="D10" s="78"/>
    </row>
    <row r="11" spans="1:4" ht="20.25" customHeight="1" x14ac:dyDescent="0.55000000000000004">
      <c r="A11" s="149"/>
      <c r="B11" s="66" t="s">
        <v>136</v>
      </c>
      <c r="C11" s="77"/>
      <c r="D11" s="78"/>
    </row>
    <row r="12" spans="1:4" ht="20.25" customHeight="1" x14ac:dyDescent="0.55000000000000004">
      <c r="A12" s="149"/>
      <c r="B12" s="79" t="s">
        <v>76</v>
      </c>
      <c r="C12" s="75"/>
      <c r="D12" s="76"/>
    </row>
    <row r="13" spans="1:4" ht="20.25" customHeight="1" thickBot="1" x14ac:dyDescent="0.6">
      <c r="A13" s="150"/>
      <c r="B13" s="80" t="s">
        <v>76</v>
      </c>
      <c r="C13" s="81"/>
      <c r="D13" s="82"/>
    </row>
    <row r="14" spans="1:4" ht="20.25" customHeight="1" x14ac:dyDescent="0.55000000000000004">
      <c r="A14" s="151" t="s">
        <v>77</v>
      </c>
      <c r="B14" s="83" t="s">
        <v>78</v>
      </c>
      <c r="C14" s="84"/>
      <c r="D14" s="85"/>
    </row>
    <row r="15" spans="1:4" ht="20.25" customHeight="1" x14ac:dyDescent="0.55000000000000004">
      <c r="A15" s="151"/>
      <c r="B15" s="49" t="s">
        <v>79</v>
      </c>
      <c r="C15" s="77"/>
      <c r="D15" s="86"/>
    </row>
    <row r="16" spans="1:4" ht="20.25" customHeight="1" x14ac:dyDescent="0.55000000000000004">
      <c r="A16" s="151"/>
      <c r="B16" s="79" t="s">
        <v>76</v>
      </c>
      <c r="C16" s="77"/>
      <c r="D16" s="86"/>
    </row>
    <row r="17" spans="1:4" ht="20.25" customHeight="1" x14ac:dyDescent="0.55000000000000004">
      <c r="A17" s="151"/>
      <c r="B17" s="79" t="s">
        <v>76</v>
      </c>
      <c r="C17" s="77"/>
      <c r="D17" s="86"/>
    </row>
    <row r="18" spans="1:4" ht="20.25" customHeight="1" x14ac:dyDescent="0.55000000000000004">
      <c r="A18" s="151"/>
      <c r="B18" s="79" t="s">
        <v>76</v>
      </c>
      <c r="C18" s="77"/>
      <c r="D18" s="86"/>
    </row>
    <row r="19" spans="1:4" ht="20.25" customHeight="1" x14ac:dyDescent="0.55000000000000004">
      <c r="A19" s="152"/>
      <c r="B19" s="87" t="s">
        <v>76</v>
      </c>
      <c r="C19" s="88"/>
      <c r="D19" s="89"/>
    </row>
  </sheetData>
  <sheetProtection sheet="1" objects="1" scenarios="1" selectLockedCells="1"/>
  <mergeCells count="2">
    <mergeCell ref="A7:A13"/>
    <mergeCell ref="A14:A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showGridLines="0" zoomScale="85" zoomScaleNormal="85" workbookViewId="0">
      <selection activeCell="A29" sqref="A29"/>
    </sheetView>
  </sheetViews>
  <sheetFormatPr defaultColWidth="8.75" defaultRowHeight="20.25" customHeight="1" x14ac:dyDescent="0.55000000000000004"/>
  <cols>
    <col min="1" max="1" width="16.25" style="50" customWidth="1"/>
    <col min="2" max="2" width="22" style="50" customWidth="1"/>
    <col min="3" max="3" width="41.75" style="50" customWidth="1"/>
    <col min="4" max="5" width="27" style="50" customWidth="1"/>
    <col min="6" max="6" width="30.375" style="50" customWidth="1"/>
    <col min="7" max="7" width="38.25" style="50" customWidth="1"/>
    <col min="8" max="10" width="27" style="50" customWidth="1"/>
    <col min="11" max="16384" width="8.75" style="50"/>
  </cols>
  <sheetData>
    <row r="1" spans="1:7" s="1" customFormat="1" ht="24.75" thickBot="1" x14ac:dyDescent="0.6">
      <c r="C1" s="153" t="s">
        <v>80</v>
      </c>
      <c r="D1" s="153"/>
      <c r="E1" s="153"/>
      <c r="F1" s="153"/>
      <c r="G1" s="153"/>
    </row>
    <row r="2" spans="1:7" s="1" customFormat="1" ht="25.5" thickTop="1" thickBot="1" x14ac:dyDescent="0.6">
      <c r="C2" s="3"/>
      <c r="D2" s="4" t="s">
        <v>58</v>
      </c>
      <c r="E2" s="4" t="s">
        <v>7</v>
      </c>
      <c r="F2" s="4" t="s">
        <v>81</v>
      </c>
      <c r="G2" s="4" t="s">
        <v>82</v>
      </c>
    </row>
    <row r="3" spans="1:7" s="1" customFormat="1" ht="20.25" customHeight="1" thickTop="1" x14ac:dyDescent="0.55000000000000004">
      <c r="A3" s="154" t="s">
        <v>83</v>
      </c>
      <c r="B3" s="155"/>
      <c r="C3" s="6" t="s">
        <v>84</v>
      </c>
      <c r="D3" s="7"/>
      <c r="E3" s="7"/>
      <c r="F3" s="7"/>
      <c r="G3" s="160" t="str">
        <f>IFERROR(F12/D12,"-")</f>
        <v>-</v>
      </c>
    </row>
    <row r="4" spans="1:7" s="1" customFormat="1" ht="24" x14ac:dyDescent="0.55000000000000004">
      <c r="A4" s="156"/>
      <c r="B4" s="157"/>
      <c r="C4" s="8" t="s">
        <v>85</v>
      </c>
      <c r="D4" s="9">
        <f>'1. รายละเอียด-วัสดุอุปกรณ์'!C3</f>
        <v>0</v>
      </c>
      <c r="E4" s="9">
        <f>'1. รายละเอียด-วัสดุอุปกรณ์'!D3/'3. โส้หุ้ยการผลิต '!B17</f>
        <v>0</v>
      </c>
      <c r="F4" s="10">
        <f>D4-E4</f>
        <v>0</v>
      </c>
      <c r="G4" s="161"/>
    </row>
    <row r="5" spans="1:7" s="1" customFormat="1" ht="24" x14ac:dyDescent="0.55000000000000004">
      <c r="A5" s="156"/>
      <c r="B5" s="157"/>
      <c r="C5" s="8" t="s">
        <v>86</v>
      </c>
      <c r="D5" s="9">
        <f>'1. รายละเอียด-วัสดุอุปกรณ์'!C10</f>
        <v>0</v>
      </c>
      <c r="E5" s="9">
        <f>'1. รายละเอียด-วัสดุอุปกรณ์'!D10/'3. โส้หุ้ยการผลิต '!B17</f>
        <v>0</v>
      </c>
      <c r="F5" s="10">
        <f>D5-E5</f>
        <v>0</v>
      </c>
      <c r="G5" s="161"/>
    </row>
    <row r="6" spans="1:7" s="1" customFormat="1" ht="24" x14ac:dyDescent="0.55000000000000004">
      <c r="A6" s="156"/>
      <c r="B6" s="157"/>
      <c r="C6" s="11" t="s">
        <v>60</v>
      </c>
      <c r="D6" s="12"/>
      <c r="E6" s="12"/>
      <c r="F6" s="12"/>
      <c r="G6" s="161"/>
    </row>
    <row r="7" spans="1:7" s="1" customFormat="1" ht="24" x14ac:dyDescent="0.55000000000000004">
      <c r="A7" s="156"/>
      <c r="B7" s="157"/>
      <c r="C7" s="8" t="s">
        <v>87</v>
      </c>
      <c r="D7" s="13">
        <f>'2.รายละเอียด-ค่าแรง'!C64</f>
        <v>0</v>
      </c>
      <c r="E7" s="13">
        <f>'2.รายละเอียด-ค่าแรง'!D64</f>
        <v>0</v>
      </c>
      <c r="F7" s="10">
        <f>D7-E7</f>
        <v>0</v>
      </c>
      <c r="G7" s="161"/>
    </row>
    <row r="8" spans="1:7" s="1" customFormat="1" ht="24" x14ac:dyDescent="0.55000000000000004">
      <c r="A8" s="156"/>
      <c r="B8" s="157"/>
      <c r="C8" s="8" t="s">
        <v>88</v>
      </c>
      <c r="D8" s="13">
        <f>'2.รายละเอียด-ค่าแรง'!C65</f>
        <v>0</v>
      </c>
      <c r="E8" s="13">
        <f>'2.รายละเอียด-ค่าแรง'!D65</f>
        <v>0</v>
      </c>
      <c r="F8" s="10">
        <f t="shared" ref="F8:F9" si="0">D8-E8</f>
        <v>0</v>
      </c>
      <c r="G8" s="161"/>
    </row>
    <row r="9" spans="1:7" s="1" customFormat="1" ht="24" x14ac:dyDescent="0.55000000000000004">
      <c r="A9" s="156"/>
      <c r="B9" s="157"/>
      <c r="C9" s="8" t="s">
        <v>135</v>
      </c>
      <c r="D9" s="13"/>
      <c r="E9" s="13">
        <f>'2.รายละเอียด-ค่าแรง'!D66</f>
        <v>0</v>
      </c>
      <c r="F9" s="10">
        <f t="shared" si="0"/>
        <v>0</v>
      </c>
      <c r="G9" s="161"/>
    </row>
    <row r="10" spans="1:7" s="1" customFormat="1" ht="24" x14ac:dyDescent="0.55000000000000004">
      <c r="A10" s="156"/>
      <c r="B10" s="157"/>
      <c r="C10" s="8" t="s">
        <v>133</v>
      </c>
      <c r="D10" s="13">
        <f>'2.รายละเอียด-ค่าแรง'!C67</f>
        <v>0</v>
      </c>
      <c r="E10" s="13">
        <f>'2.รายละเอียด-ค่าแรง'!D67</f>
        <v>0</v>
      </c>
      <c r="F10" s="10">
        <f>D10-E10</f>
        <v>0</v>
      </c>
      <c r="G10" s="161"/>
    </row>
    <row r="11" spans="1:7" s="1" customFormat="1" ht="24.75" thickBot="1" x14ac:dyDescent="0.6">
      <c r="A11" s="156"/>
      <c r="B11" s="157"/>
      <c r="C11" s="14" t="s">
        <v>90</v>
      </c>
      <c r="D11" s="13">
        <f>'2.รายละเอียด-ค่าแรง'!C68</f>
        <v>0</v>
      </c>
      <c r="E11" s="13">
        <f>'2.รายละเอียด-ค่าแรง'!D68</f>
        <v>0</v>
      </c>
      <c r="F11" s="16">
        <f>D11-E11</f>
        <v>0</v>
      </c>
      <c r="G11" s="161"/>
    </row>
    <row r="12" spans="1:7" s="1" customFormat="1" ht="25.5" thickTop="1" thickBot="1" x14ac:dyDescent="0.6">
      <c r="A12" s="158"/>
      <c r="B12" s="159"/>
      <c r="C12" s="27" t="s">
        <v>47</v>
      </c>
      <c r="D12" s="28">
        <f>D4+D5+D7+D8+D10+D11</f>
        <v>0</v>
      </c>
      <c r="E12" s="28">
        <f>E4+E5+E7+E8+E10+E11</f>
        <v>0</v>
      </c>
      <c r="F12" s="28">
        <f>F4+F5+F7+F8+F10+F11</f>
        <v>0</v>
      </c>
      <c r="G12" s="162"/>
    </row>
    <row r="13" spans="1:7" s="1" customFormat="1" ht="20.25" customHeight="1" thickTop="1" x14ac:dyDescent="0.55000000000000004">
      <c r="A13" s="163" t="s">
        <v>91</v>
      </c>
      <c r="B13" s="165" t="s">
        <v>72</v>
      </c>
      <c r="C13" s="20" t="s">
        <v>73</v>
      </c>
      <c r="D13" s="21">
        <f>'4.รายได้'!C7</f>
        <v>0</v>
      </c>
      <c r="E13" s="21">
        <f>'4.รายได้'!D7</f>
        <v>0</v>
      </c>
      <c r="F13" s="22">
        <f t="shared" ref="F13:F19" si="1">D13-E13</f>
        <v>0</v>
      </c>
      <c r="G13" s="167" t="str">
        <f>IFERROR((E26-D26)/ABS(D26),"-")</f>
        <v>-</v>
      </c>
    </row>
    <row r="14" spans="1:7" s="1" customFormat="1" ht="20.25" customHeight="1" x14ac:dyDescent="0.55000000000000004">
      <c r="A14" s="163"/>
      <c r="B14" s="165"/>
      <c r="C14" s="18" t="s">
        <v>74</v>
      </c>
      <c r="D14" s="17">
        <f>'4.รายได้'!C8</f>
        <v>0</v>
      </c>
      <c r="E14" s="17">
        <f>'4.รายได้'!D8</f>
        <v>0</v>
      </c>
      <c r="F14" s="23">
        <f t="shared" si="1"/>
        <v>0</v>
      </c>
      <c r="G14" s="168"/>
    </row>
    <row r="15" spans="1:7" s="1" customFormat="1" ht="20.25" customHeight="1" x14ac:dyDescent="0.55000000000000004">
      <c r="A15" s="163"/>
      <c r="B15" s="165"/>
      <c r="C15" s="18" t="s">
        <v>75</v>
      </c>
      <c r="D15" s="17">
        <f>'4.รายได้'!C9</f>
        <v>0</v>
      </c>
      <c r="E15" s="17">
        <f>'4.รายได้'!D9</f>
        <v>0</v>
      </c>
      <c r="F15" s="23">
        <f t="shared" si="1"/>
        <v>0</v>
      </c>
      <c r="G15" s="168"/>
    </row>
    <row r="16" spans="1:7" s="1" customFormat="1" ht="20.25" customHeight="1" x14ac:dyDescent="0.55000000000000004">
      <c r="A16" s="163"/>
      <c r="B16" s="165"/>
      <c r="C16" s="18" t="str">
        <f>'4.รายได้'!B10</f>
        <v>ค่าแรง/ค่าจ้างพัฒนาสิ่งประดิษฐ์</v>
      </c>
      <c r="D16" s="17">
        <f>'4.รายได้'!C10</f>
        <v>0</v>
      </c>
      <c r="E16" s="17">
        <f>'4.รายได้'!D10/'3. โส้หุ้ยการผลิต '!B17</f>
        <v>0</v>
      </c>
      <c r="F16" s="23">
        <f t="shared" si="1"/>
        <v>0</v>
      </c>
      <c r="G16" s="168"/>
    </row>
    <row r="17" spans="1:7" s="1" customFormat="1" ht="20.25" customHeight="1" x14ac:dyDescent="0.55000000000000004">
      <c r="A17" s="163"/>
      <c r="B17" s="165"/>
      <c r="C17" s="18" t="str">
        <f>'4.รายได้'!B11</f>
        <v>ค่าแรง/ค่าจ้างในการปฏิบัติงาน</v>
      </c>
      <c r="D17" s="17">
        <f>'4.รายได้'!C11</f>
        <v>0</v>
      </c>
      <c r="E17" s="17">
        <f>'4.รายได้'!D11</f>
        <v>0</v>
      </c>
      <c r="F17" s="23">
        <f t="shared" si="1"/>
        <v>0</v>
      </c>
      <c r="G17" s="168"/>
    </row>
    <row r="18" spans="1:7" s="1" customFormat="1" ht="20.25" customHeight="1" x14ac:dyDescent="0.55000000000000004">
      <c r="A18" s="163"/>
      <c r="B18" s="165"/>
      <c r="C18" s="70" t="str">
        <f>'4.รายได้'!B12</f>
        <v>เพิ่มข้อมูลโปรดระบุ</v>
      </c>
      <c r="D18" s="17">
        <f>'4.รายได้'!C12</f>
        <v>0</v>
      </c>
      <c r="E18" s="17">
        <f>'4.รายได้'!D12</f>
        <v>0</v>
      </c>
      <c r="F18" s="23">
        <f t="shared" si="1"/>
        <v>0</v>
      </c>
      <c r="G18" s="168"/>
    </row>
    <row r="19" spans="1:7" s="1" customFormat="1" ht="20.25" customHeight="1" thickBot="1" x14ac:dyDescent="0.6">
      <c r="A19" s="163"/>
      <c r="B19" s="166"/>
      <c r="C19" s="33" t="str">
        <f>'4.รายได้'!B13</f>
        <v>เพิ่มข้อมูลโปรดระบุ</v>
      </c>
      <c r="D19" s="34">
        <f>'4.รายได้'!C13</f>
        <v>0</v>
      </c>
      <c r="E19" s="34">
        <f>'4.รายได้'!D13</f>
        <v>0</v>
      </c>
      <c r="F19" s="69">
        <f t="shared" si="1"/>
        <v>0</v>
      </c>
      <c r="G19" s="168"/>
    </row>
    <row r="20" spans="1:7" s="1" customFormat="1" ht="20.25" customHeight="1" x14ac:dyDescent="0.55000000000000004">
      <c r="A20" s="163"/>
      <c r="B20" s="170" t="s">
        <v>77</v>
      </c>
      <c r="C20" s="29" t="s">
        <v>78</v>
      </c>
      <c r="D20" s="30">
        <f>'4.รายได้'!C14</f>
        <v>0</v>
      </c>
      <c r="E20" s="30">
        <f>'4.รายได้'!D14</f>
        <v>0</v>
      </c>
      <c r="F20" s="31">
        <f t="shared" ref="F20:F25" si="2">E20-D20</f>
        <v>0</v>
      </c>
      <c r="G20" s="168"/>
    </row>
    <row r="21" spans="1:7" s="1" customFormat="1" ht="20.25" customHeight="1" x14ac:dyDescent="0.55000000000000004">
      <c r="A21" s="163"/>
      <c r="B21" s="170"/>
      <c r="C21" s="18" t="s">
        <v>79</v>
      </c>
      <c r="D21" s="17">
        <f>'4.รายได้'!C15</f>
        <v>0</v>
      </c>
      <c r="E21" s="17">
        <f>'4.รายได้'!D15</f>
        <v>0</v>
      </c>
      <c r="F21" s="23">
        <f t="shared" si="2"/>
        <v>0</v>
      </c>
      <c r="G21" s="168"/>
    </row>
    <row r="22" spans="1:7" s="1" customFormat="1" ht="20.25" customHeight="1" x14ac:dyDescent="0.55000000000000004">
      <c r="A22" s="163"/>
      <c r="B22" s="170"/>
      <c r="C22" s="18" t="str">
        <f>'4.รายได้'!B16</f>
        <v>เพิ่มข้อมูลโปรดระบุ</v>
      </c>
      <c r="D22" s="17">
        <f>'4.รายได้'!C16</f>
        <v>0</v>
      </c>
      <c r="E22" s="17">
        <f>'4.รายได้'!D16</f>
        <v>0</v>
      </c>
      <c r="F22" s="23">
        <f t="shared" si="2"/>
        <v>0</v>
      </c>
      <c r="G22" s="168"/>
    </row>
    <row r="23" spans="1:7" s="1" customFormat="1" ht="20.25" customHeight="1" x14ac:dyDescent="0.55000000000000004">
      <c r="A23" s="163"/>
      <c r="B23" s="170"/>
      <c r="C23" s="18" t="str">
        <f>'4.รายได้'!B17</f>
        <v>เพิ่มข้อมูลโปรดระบุ</v>
      </c>
      <c r="D23" s="17">
        <f>'4.รายได้'!C17</f>
        <v>0</v>
      </c>
      <c r="E23" s="17">
        <f>'4.รายได้'!D17</f>
        <v>0</v>
      </c>
      <c r="F23" s="23">
        <f t="shared" si="2"/>
        <v>0</v>
      </c>
      <c r="G23" s="168"/>
    </row>
    <row r="24" spans="1:7" s="1" customFormat="1" ht="20.25" customHeight="1" x14ac:dyDescent="0.55000000000000004">
      <c r="A24" s="163"/>
      <c r="B24" s="170"/>
      <c r="C24" s="18" t="str">
        <f>'4.รายได้'!B18</f>
        <v>เพิ่มข้อมูลโปรดระบุ</v>
      </c>
      <c r="D24" s="17">
        <f>'4.รายได้'!C18</f>
        <v>0</v>
      </c>
      <c r="E24" s="17">
        <f>'4.รายได้'!D18</f>
        <v>0</v>
      </c>
      <c r="F24" s="23">
        <f t="shared" si="2"/>
        <v>0</v>
      </c>
      <c r="G24" s="168"/>
    </row>
    <row r="25" spans="1:7" s="1" customFormat="1" ht="20.25" customHeight="1" thickBot="1" x14ac:dyDescent="0.6">
      <c r="A25" s="163"/>
      <c r="B25" s="164"/>
      <c r="C25" s="33" t="str">
        <f>'4.รายได้'!B19</f>
        <v>เพิ่มข้อมูลโปรดระบุ</v>
      </c>
      <c r="D25" s="34">
        <f>'4.รายได้'!C19</f>
        <v>0</v>
      </c>
      <c r="E25" s="34">
        <f>'4.รายได้'!D19</f>
        <v>0</v>
      </c>
      <c r="F25" s="26">
        <f t="shared" si="2"/>
        <v>0</v>
      </c>
      <c r="G25" s="168"/>
    </row>
    <row r="26" spans="1:7" s="1" customFormat="1" ht="24.75" thickBot="1" x14ac:dyDescent="0.6">
      <c r="A26" s="164"/>
      <c r="B26" s="32"/>
      <c r="C26" s="35" t="s">
        <v>47</v>
      </c>
      <c r="D26" s="67">
        <f>SUM(D20:D25)-SUM(D13:D19)</f>
        <v>0</v>
      </c>
      <c r="E26" s="67">
        <f>SUM(E20:E25)-SUM(E13:E19)</f>
        <v>0</v>
      </c>
      <c r="F26" s="68">
        <f>SUM(F13:F25)</f>
        <v>0</v>
      </c>
      <c r="G26" s="169"/>
    </row>
    <row r="27" spans="1:7" s="1" customFormat="1" ht="24" x14ac:dyDescent="0.55000000000000004"/>
    <row r="28" spans="1:7" s="1" customFormat="1" ht="24" x14ac:dyDescent="0.55000000000000004">
      <c r="C28" s="2" t="s">
        <v>92</v>
      </c>
      <c r="G28" s="5"/>
    </row>
  </sheetData>
  <sheetProtection algorithmName="SHA-512" hashValue="/I3UE8uhqnH/zAzCtsS2DoLWKMRxKV+9Bbz/QJCmaxhCeFy2gS1TwdLwqYllRvCh7SKbgG6/zzSTV1u60HENBw==" saltValue="mYSsoS47tfoiwY/LGW6xoQ==" spinCount="100000" sheet="1" objects="1" scenarios="1" selectLockedCells="1"/>
  <mergeCells count="7">
    <mergeCell ref="C1:G1"/>
    <mergeCell ref="A3:B12"/>
    <mergeCell ref="G3:G12"/>
    <mergeCell ref="A13:A26"/>
    <mergeCell ref="B13:B19"/>
    <mergeCell ref="G13:G26"/>
    <mergeCell ref="B20:B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showGridLines="0" zoomScale="85" zoomScaleNormal="85" workbookViewId="0">
      <selection activeCell="C17" sqref="C17"/>
    </sheetView>
  </sheetViews>
  <sheetFormatPr defaultColWidth="8.75" defaultRowHeight="20.25" customHeight="1" x14ac:dyDescent="0.55000000000000004"/>
  <cols>
    <col min="1" max="1" width="16.25" style="1" customWidth="1"/>
    <col min="2" max="2" width="22" style="1" customWidth="1"/>
    <col min="3" max="3" width="41.75" style="1" customWidth="1"/>
    <col min="4" max="5" width="27" style="1" customWidth="1"/>
    <col min="6" max="6" width="30.375" style="1" customWidth="1"/>
    <col min="7" max="7" width="38.25" style="1" customWidth="1"/>
    <col min="8" max="10" width="27" style="1" customWidth="1"/>
    <col min="11" max="16384" width="8.75" style="1"/>
  </cols>
  <sheetData>
    <row r="1" spans="1:7" ht="24.75" thickBot="1" x14ac:dyDescent="0.6">
      <c r="C1" s="153" t="s">
        <v>80</v>
      </c>
      <c r="D1" s="153"/>
      <c r="E1" s="153"/>
      <c r="F1" s="153"/>
      <c r="G1" s="153"/>
    </row>
    <row r="2" spans="1:7" ht="25.5" thickTop="1" thickBot="1" x14ac:dyDescent="0.6">
      <c r="C2" s="3"/>
      <c r="D2" s="4" t="s">
        <v>58</v>
      </c>
      <c r="E2" s="4" t="s">
        <v>7</v>
      </c>
      <c r="F2" s="4" t="s">
        <v>81</v>
      </c>
      <c r="G2" s="4" t="s">
        <v>82</v>
      </c>
    </row>
    <row r="3" spans="1:7" ht="20.25" hidden="1" customHeight="1" thickTop="1" x14ac:dyDescent="0.55000000000000004">
      <c r="A3" s="154" t="s">
        <v>93</v>
      </c>
      <c r="B3" s="155"/>
      <c r="C3" s="6" t="s">
        <v>84</v>
      </c>
      <c r="D3" s="7"/>
      <c r="E3" s="7"/>
      <c r="F3" s="7"/>
      <c r="G3" s="160" t="e">
        <f>F11/D11</f>
        <v>#REF!</v>
      </c>
    </row>
    <row r="4" spans="1:7" ht="24" hidden="1" x14ac:dyDescent="0.55000000000000004">
      <c r="A4" s="156"/>
      <c r="B4" s="157"/>
      <c r="C4" s="8" t="s">
        <v>85</v>
      </c>
      <c r="D4" s="9">
        <f>'1. รายละเอียด-วัสดุอุปกรณ์'!C3</f>
        <v>0</v>
      </c>
      <c r="E4" s="9">
        <f>'1. รายละเอียด-วัสดุอุปกรณ์'!D3</f>
        <v>0</v>
      </c>
      <c r="F4" s="10">
        <f>D4-E4</f>
        <v>0</v>
      </c>
      <c r="G4" s="161"/>
    </row>
    <row r="5" spans="1:7" ht="24" hidden="1" x14ac:dyDescent="0.55000000000000004">
      <c r="A5" s="156"/>
      <c r="B5" s="157"/>
      <c r="C5" s="8" t="s">
        <v>86</v>
      </c>
      <c r="D5" s="9">
        <f>'1. รายละเอียด-วัสดุอุปกรณ์'!C10</f>
        <v>0</v>
      </c>
      <c r="E5" s="9">
        <f>'1. รายละเอียด-วัสดุอุปกรณ์'!D10</f>
        <v>0</v>
      </c>
      <c r="F5" s="10">
        <f>D5-E5</f>
        <v>0</v>
      </c>
      <c r="G5" s="161"/>
    </row>
    <row r="6" spans="1:7" ht="24" hidden="1" x14ac:dyDescent="0.55000000000000004">
      <c r="A6" s="156"/>
      <c r="B6" s="157"/>
      <c r="C6" s="11" t="s">
        <v>60</v>
      </c>
      <c r="D6" s="12"/>
      <c r="E6" s="12"/>
      <c r="F6" s="12"/>
      <c r="G6" s="161"/>
    </row>
    <row r="7" spans="1:7" ht="24" hidden="1" x14ac:dyDescent="0.55000000000000004">
      <c r="A7" s="156"/>
      <c r="B7" s="157"/>
      <c r="C7" s="8" t="s">
        <v>87</v>
      </c>
      <c r="D7" s="13" t="e">
        <f>#REF!</f>
        <v>#REF!</v>
      </c>
      <c r="E7" s="13" t="e">
        <f>#REF!</f>
        <v>#REF!</v>
      </c>
      <c r="F7" s="10" t="e">
        <f>D7-E7</f>
        <v>#REF!</v>
      </c>
      <c r="G7" s="161"/>
    </row>
    <row r="8" spans="1:7" ht="24" hidden="1" x14ac:dyDescent="0.55000000000000004">
      <c r="A8" s="156"/>
      <c r="B8" s="157"/>
      <c r="C8" s="8" t="s">
        <v>88</v>
      </c>
      <c r="D8" s="13" t="e">
        <f>#REF!</f>
        <v>#REF!</v>
      </c>
      <c r="E8" s="13" t="e">
        <f>#REF!</f>
        <v>#REF!</v>
      </c>
      <c r="F8" s="10" t="e">
        <f>D8-E8</f>
        <v>#REF!</v>
      </c>
      <c r="G8" s="161"/>
    </row>
    <row r="9" spans="1:7" ht="24" hidden="1" x14ac:dyDescent="0.55000000000000004">
      <c r="A9" s="156"/>
      <c r="B9" s="157"/>
      <c r="C9" s="8" t="s">
        <v>89</v>
      </c>
      <c r="D9" s="39" t="e">
        <f>#REF!</f>
        <v>#REF!</v>
      </c>
      <c r="E9" s="39" t="e">
        <f>#REF!</f>
        <v>#REF!</v>
      </c>
      <c r="F9" s="10" t="e">
        <f>D9-E9</f>
        <v>#REF!</v>
      </c>
      <c r="G9" s="161"/>
    </row>
    <row r="10" spans="1:7" ht="24.75" hidden="1" thickBot="1" x14ac:dyDescent="0.6">
      <c r="A10" s="156"/>
      <c r="B10" s="157"/>
      <c r="C10" s="14" t="s">
        <v>90</v>
      </c>
      <c r="D10" s="15">
        <f>'3. โส้หุ้ยการผลิต '!C6</f>
        <v>0</v>
      </c>
      <c r="E10" s="15">
        <f>'3. โส้หุ้ยการผลิต '!D6</f>
        <v>0</v>
      </c>
      <c r="F10" s="16">
        <f>D10-E10</f>
        <v>0</v>
      </c>
      <c r="G10" s="161"/>
    </row>
    <row r="11" spans="1:7" ht="25.5" hidden="1" thickTop="1" thickBot="1" x14ac:dyDescent="0.6">
      <c r="A11" s="158"/>
      <c r="B11" s="159"/>
      <c r="C11" s="27" t="s">
        <v>47</v>
      </c>
      <c r="D11" s="28" t="e">
        <f>D4+D5+D7+D8+D9+D10</f>
        <v>#REF!</v>
      </c>
      <c r="E11" s="28" t="e">
        <f>E4+E5+E7+E8+E9+E10</f>
        <v>#REF!</v>
      </c>
      <c r="F11" s="28" t="e">
        <f>F4+F5+F7+F8+F9+F10</f>
        <v>#REF!</v>
      </c>
      <c r="G11" s="162"/>
    </row>
    <row r="12" spans="1:7" ht="20.25" customHeight="1" thickTop="1" x14ac:dyDescent="0.55000000000000004">
      <c r="A12" s="163" t="s">
        <v>91</v>
      </c>
      <c r="B12" s="165" t="s">
        <v>72</v>
      </c>
      <c r="C12" s="20" t="s">
        <v>73</v>
      </c>
      <c r="D12" s="21">
        <f>'4.รายได้'!C7</f>
        <v>0</v>
      </c>
      <c r="E12" s="21">
        <f>'4.รายได้'!D7</f>
        <v>0</v>
      </c>
      <c r="F12" s="22">
        <f>D12-E12</f>
        <v>0</v>
      </c>
      <c r="G12" s="167" t="e">
        <f>(E24-D24)/ABS(D24)</f>
        <v>#REF!</v>
      </c>
    </row>
    <row r="13" spans="1:7" ht="20.25" customHeight="1" x14ac:dyDescent="0.55000000000000004">
      <c r="A13" s="163"/>
      <c r="B13" s="165"/>
      <c r="C13" s="18" t="s">
        <v>74</v>
      </c>
      <c r="D13" s="17">
        <f>'4.รายได้'!C8</f>
        <v>0</v>
      </c>
      <c r="E13" s="17">
        <f>'4.รายได้'!D8</f>
        <v>0</v>
      </c>
      <c r="F13" s="23">
        <f>D13-E13</f>
        <v>0</v>
      </c>
      <c r="G13" s="168"/>
    </row>
    <row r="14" spans="1:7" ht="20.25" customHeight="1" x14ac:dyDescent="0.55000000000000004">
      <c r="A14" s="163"/>
      <c r="B14" s="165"/>
      <c r="C14" s="18" t="s">
        <v>75</v>
      </c>
      <c r="D14" s="17">
        <f>'4.รายได้'!C9</f>
        <v>0</v>
      </c>
      <c r="E14" s="17">
        <f>'4.รายได้'!D9</f>
        <v>0</v>
      </c>
      <c r="F14" s="23">
        <f>D14-E14</f>
        <v>0</v>
      </c>
      <c r="G14" s="168"/>
    </row>
    <row r="15" spans="1:7" ht="20.25" customHeight="1" x14ac:dyDescent="0.55000000000000004">
      <c r="A15" s="163"/>
      <c r="B15" s="165"/>
      <c r="C15" s="18" t="s">
        <v>93</v>
      </c>
      <c r="D15" s="17" t="e">
        <f>D11</f>
        <v>#REF!</v>
      </c>
      <c r="E15" s="17" t="e">
        <f>E11</f>
        <v>#REF!</v>
      </c>
      <c r="F15" s="23" t="e">
        <f>F11</f>
        <v>#REF!</v>
      </c>
      <c r="G15" s="168"/>
    </row>
    <row r="16" spans="1:7" ht="20.25" customHeight="1" x14ac:dyDescent="0.55000000000000004">
      <c r="A16" s="163"/>
      <c r="B16" s="165"/>
      <c r="C16" s="18" t="str">
        <f>'4.รายได้'!B11</f>
        <v>ค่าแรง/ค่าจ้างในการปฏิบัติงาน</v>
      </c>
      <c r="D16" s="17">
        <f>'4.รายได้'!C11</f>
        <v>0</v>
      </c>
      <c r="E16" s="17">
        <f>'4.รายได้'!D11</f>
        <v>0</v>
      </c>
      <c r="F16" s="23">
        <f>D16-E16</f>
        <v>0</v>
      </c>
      <c r="G16" s="168"/>
    </row>
    <row r="17" spans="1:7" ht="20.25" customHeight="1" thickBot="1" x14ac:dyDescent="0.6">
      <c r="A17" s="163"/>
      <c r="B17" s="166"/>
      <c r="C17" s="24" t="str">
        <f>'4.รายได้'!B13</f>
        <v>เพิ่มข้อมูลโปรดระบุ</v>
      </c>
      <c r="D17" s="25">
        <f>'4.รายได้'!C13</f>
        <v>0</v>
      </c>
      <c r="E17" s="25">
        <f>'4.รายได้'!D13</f>
        <v>0</v>
      </c>
      <c r="F17" s="26">
        <f>D17-E17</f>
        <v>0</v>
      </c>
      <c r="G17" s="168"/>
    </row>
    <row r="18" spans="1:7" ht="20.25" customHeight="1" x14ac:dyDescent="0.55000000000000004">
      <c r="A18" s="163"/>
      <c r="B18" s="170" t="s">
        <v>77</v>
      </c>
      <c r="C18" s="29" t="s">
        <v>78</v>
      </c>
      <c r="D18" s="30">
        <f>'4.รายได้'!C14</f>
        <v>0</v>
      </c>
      <c r="E18" s="30">
        <f>'4.รายได้'!D14</f>
        <v>0</v>
      </c>
      <c r="F18" s="31">
        <f t="shared" ref="F18:F23" si="0">E18-D18</f>
        <v>0</v>
      </c>
      <c r="G18" s="168"/>
    </row>
    <row r="19" spans="1:7" ht="20.25" customHeight="1" x14ac:dyDescent="0.55000000000000004">
      <c r="A19" s="163"/>
      <c r="B19" s="170"/>
      <c r="C19" s="18" t="s">
        <v>79</v>
      </c>
      <c r="D19" s="17">
        <f>'4.รายได้'!C15</f>
        <v>0</v>
      </c>
      <c r="E19" s="17">
        <f>'4.รายได้'!D15</f>
        <v>0</v>
      </c>
      <c r="F19" s="23">
        <f t="shared" si="0"/>
        <v>0</v>
      </c>
      <c r="G19" s="168"/>
    </row>
    <row r="20" spans="1:7" ht="20.25" customHeight="1" x14ac:dyDescent="0.55000000000000004">
      <c r="A20" s="163"/>
      <c r="B20" s="170"/>
      <c r="C20" s="18" t="str">
        <f>'4.รายได้'!B16</f>
        <v>เพิ่มข้อมูลโปรดระบุ</v>
      </c>
      <c r="D20" s="17">
        <f>'4.รายได้'!C16</f>
        <v>0</v>
      </c>
      <c r="E20" s="17">
        <f>'4.รายได้'!D16</f>
        <v>0</v>
      </c>
      <c r="F20" s="23">
        <f t="shared" si="0"/>
        <v>0</v>
      </c>
      <c r="G20" s="168"/>
    </row>
    <row r="21" spans="1:7" ht="20.25" customHeight="1" x14ac:dyDescent="0.55000000000000004">
      <c r="A21" s="163"/>
      <c r="B21" s="170"/>
      <c r="C21" s="18" t="str">
        <f>'4.รายได้'!B17</f>
        <v>เพิ่มข้อมูลโปรดระบุ</v>
      </c>
      <c r="D21" s="17">
        <f>'4.รายได้'!C17</f>
        <v>0</v>
      </c>
      <c r="E21" s="17">
        <f>'4.รายได้'!D17</f>
        <v>0</v>
      </c>
      <c r="F21" s="23">
        <f t="shared" si="0"/>
        <v>0</v>
      </c>
      <c r="G21" s="168"/>
    </row>
    <row r="22" spans="1:7" ht="20.25" customHeight="1" x14ac:dyDescent="0.55000000000000004">
      <c r="A22" s="163"/>
      <c r="B22" s="170"/>
      <c r="C22" s="18" t="str">
        <f>'4.รายได้'!B18</f>
        <v>เพิ่มข้อมูลโปรดระบุ</v>
      </c>
      <c r="D22" s="17">
        <f>'4.รายได้'!C18</f>
        <v>0</v>
      </c>
      <c r="E22" s="17">
        <f>'4.รายได้'!D18</f>
        <v>0</v>
      </c>
      <c r="F22" s="23">
        <f t="shared" si="0"/>
        <v>0</v>
      </c>
      <c r="G22" s="168"/>
    </row>
    <row r="23" spans="1:7" ht="20.25" customHeight="1" thickBot="1" x14ac:dyDescent="0.6">
      <c r="A23" s="163"/>
      <c r="B23" s="164"/>
      <c r="C23" s="33" t="str">
        <f>'4.รายได้'!B19</f>
        <v>เพิ่มข้อมูลโปรดระบุ</v>
      </c>
      <c r="D23" s="34">
        <f>'4.รายได้'!C19</f>
        <v>0</v>
      </c>
      <c r="E23" s="34">
        <f>'4.รายได้'!D19</f>
        <v>0</v>
      </c>
      <c r="F23" s="26">
        <f t="shared" si="0"/>
        <v>0</v>
      </c>
      <c r="G23" s="168"/>
    </row>
    <row r="24" spans="1:7" ht="24.75" thickBot="1" x14ac:dyDescent="0.6">
      <c r="A24" s="164"/>
      <c r="B24" s="32"/>
      <c r="C24" s="35" t="s">
        <v>47</v>
      </c>
      <c r="D24" s="36" t="e">
        <f>SUM(D18:D23)-SUM(D12:D17)</f>
        <v>#REF!</v>
      </c>
      <c r="E24" s="36" t="e">
        <f>SUM(E18:E23)-SUM(E12:E17)</f>
        <v>#REF!</v>
      </c>
      <c r="F24" s="37" t="e">
        <f>SUM(F12:F23)</f>
        <v>#REF!</v>
      </c>
      <c r="G24" s="169"/>
    </row>
    <row r="25" spans="1:7" ht="24" x14ac:dyDescent="0.55000000000000004"/>
    <row r="26" spans="1:7" ht="24" x14ac:dyDescent="0.55000000000000004">
      <c r="C26" s="2" t="s">
        <v>92</v>
      </c>
      <c r="G26" s="5"/>
    </row>
  </sheetData>
  <sheetProtection algorithmName="SHA-512" hashValue="wzfO7Ssi50/xMq3CSduDqemD8a7bOFH5mnDFxN3lnSbnaImGBD4Sp+JfKLtsvpuYHpZoOeReYnRt/gt0eygzGw==" saltValue="hUHf0KWMXimVRTq7IbkH7g==" spinCount="100000" sheet="1" formatCells="0" formatColumns="0" formatRows="0" insertColumns="0" insertRows="0" insertHyperlinks="0" deleteColumns="0" deleteRows="0" sort="0" autoFilter="0" pivotTables="0"/>
  <mergeCells count="7">
    <mergeCell ref="C1:G1"/>
    <mergeCell ref="A3:B11"/>
    <mergeCell ref="G3:G11"/>
    <mergeCell ref="A12:A24"/>
    <mergeCell ref="B12:B17"/>
    <mergeCell ref="G12:G24"/>
    <mergeCell ref="B18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B16"/>
  <sheetViews>
    <sheetView workbookViewId="0">
      <selection activeCell="B11" sqref="B11"/>
    </sheetView>
  </sheetViews>
  <sheetFormatPr defaultColWidth="8.75" defaultRowHeight="14.25" x14ac:dyDescent="0.2"/>
  <sheetData>
    <row r="1" spans="1:2" x14ac:dyDescent="0.2">
      <c r="A1" t="s">
        <v>48</v>
      </c>
      <c r="B1" t="s">
        <v>49</v>
      </c>
    </row>
    <row r="2" spans="1:2" x14ac:dyDescent="0.2">
      <c r="A2" t="s">
        <v>55</v>
      </c>
      <c r="B2">
        <v>3</v>
      </c>
    </row>
    <row r="3" spans="1:2" x14ac:dyDescent="0.2">
      <c r="A3" t="s">
        <v>57</v>
      </c>
      <c r="B3">
        <v>4</v>
      </c>
    </row>
    <row r="4" spans="1:2" x14ac:dyDescent="0.2">
      <c r="A4" t="s">
        <v>94</v>
      </c>
      <c r="B4">
        <v>5</v>
      </c>
    </row>
    <row r="5" spans="1:2" x14ac:dyDescent="0.2">
      <c r="A5" t="s">
        <v>95</v>
      </c>
      <c r="B5">
        <v>6</v>
      </c>
    </row>
    <row r="6" spans="1:2" x14ac:dyDescent="0.2">
      <c r="A6" t="s">
        <v>50</v>
      </c>
      <c r="B6">
        <v>7</v>
      </c>
    </row>
    <row r="7" spans="1:2" x14ac:dyDescent="0.2">
      <c r="A7" t="s">
        <v>96</v>
      </c>
      <c r="B7">
        <v>8</v>
      </c>
    </row>
    <row r="8" spans="1:2" x14ac:dyDescent="0.2">
      <c r="A8" t="s">
        <v>97</v>
      </c>
      <c r="B8">
        <v>9</v>
      </c>
    </row>
    <row r="9" spans="1:2" x14ac:dyDescent="0.2">
      <c r="A9" t="s">
        <v>98</v>
      </c>
      <c r="B9">
        <v>10</v>
      </c>
    </row>
    <row r="10" spans="1:2" x14ac:dyDescent="0.2">
      <c r="A10" t="s">
        <v>99</v>
      </c>
      <c r="B10">
        <v>11</v>
      </c>
    </row>
    <row r="11" spans="1:2" x14ac:dyDescent="0.2">
      <c r="A11" t="s">
        <v>100</v>
      </c>
      <c r="B11">
        <v>12</v>
      </c>
    </row>
    <row r="12" spans="1:2" x14ac:dyDescent="0.2">
      <c r="A12" t="s">
        <v>101</v>
      </c>
    </row>
    <row r="13" spans="1:2" x14ac:dyDescent="0.2">
      <c r="A13" t="s">
        <v>102</v>
      </c>
    </row>
    <row r="14" spans="1:2" x14ac:dyDescent="0.2">
      <c r="A14" t="s">
        <v>103</v>
      </c>
    </row>
    <row r="15" spans="1:2" x14ac:dyDescent="0.2">
      <c r="A15" t="s">
        <v>104</v>
      </c>
    </row>
    <row r="16" spans="1:2" x14ac:dyDescent="0.2">
      <c r="A16" t="s">
        <v>105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febc69f-8e9c-4708-b70e-d8c62be1805b}" enabled="0" method="" siteId="{5febc69f-8e9c-4708-b70e-d8c62be180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ขั้นตอนการกรอกข้อมูล</vt:lpstr>
      <vt:lpstr>1. รายละเอียด-วัสดุอุปกรณ์</vt:lpstr>
      <vt:lpstr>2.รายละเอียด-ค่าแรง</vt:lpstr>
      <vt:lpstr>Sheet2</vt:lpstr>
      <vt:lpstr>3. โส้หุ้ยการผลิต </vt:lpstr>
      <vt:lpstr>4.รายได้</vt:lpstr>
      <vt:lpstr>สรุป</vt:lpstr>
      <vt:lpstr>สรุปเพิ่มรายได้</vt:lpstr>
      <vt:lpstr>ตำแหน่ง</vt:lpstr>
      <vt:lpstr>Man-hour</vt:lpstr>
      <vt:lpstr>Sheet1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Piya Rotritikrai</cp:lastModifiedBy>
  <cp:revision/>
  <dcterms:created xsi:type="dcterms:W3CDTF">2024-08-08T07:37:52Z</dcterms:created>
  <dcterms:modified xsi:type="dcterms:W3CDTF">2026-05-27T03:25:53Z</dcterms:modified>
  <cp:category/>
  <cp:contentStatus/>
</cp:coreProperties>
</file>